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bentelergroup-my.sharepoint.com/personal/thorsten_schneider_benteler_com/Documents/SFC/"/>
    </mc:Choice>
  </mc:AlternateContent>
  <xr:revisionPtr revIDLastSave="0" documentId="8_{F66A5735-4ECF-45F0-AB81-61C2429E0F1C}" xr6:coauthVersionLast="47" xr6:coauthVersionMax="47" xr10:uidLastSave="{00000000-0000-0000-0000-000000000000}"/>
  <bookViews>
    <workbookView xWindow="-28920" yWindow="-120" windowWidth="29040" windowHeight="16440" tabRatio="849" xr2:uid="{00000000-000D-0000-FFFF-FFFF00000000}"/>
  </bookViews>
  <sheets>
    <sheet name="Explanation" sheetId="25" r:id="rId1"/>
    <sheet name="Supplier Approval VCL-VCR" sheetId="23" r:id="rId2"/>
    <sheet name="Language table" sheetId="19" state="hidden" r:id="rId3"/>
    <sheet name="Revison list" sheetId="27" state="hidden" r:id="rId4"/>
  </sheets>
  <externalReferences>
    <externalReference r:id="rId5"/>
  </externalReferences>
  <definedNames>
    <definedName name="_xlnm._FilterDatabase" localSheetId="3" hidden="1">'Revison list'!$A$1:$F$80</definedName>
    <definedName name="Approval">'Language table'!$B$8:$E$8</definedName>
    <definedName name="Confirmation">'[1]Language table Commitment'!$B$7:$D$7</definedName>
    <definedName name="Consi">'[1]Language table RFQ'!$E$21:$E$22</definedName>
    <definedName name="Currency" localSheetId="3">'[1]Language table RFQ'!$T$3:$T$194</definedName>
    <definedName name="Currency">'Language table'!$U$9:$U$200</definedName>
    <definedName name="Customers">'[1]Language table RFQ'!$O$3:$O$231</definedName>
    <definedName name="Documents">'[1]Language table RFQ'!$A$7:$A$9</definedName>
    <definedName name="_xlnm.Print_Area" localSheetId="1">'Supplier Approval VCL-VCR'!$A$1:$N$41</definedName>
    <definedName name="_xlnm.Print_Titles" localSheetId="1">'Supplier Approval VCL-VCR'!$1:$15</definedName>
    <definedName name="Features">'[1]Language table Commitment'!$E$113:$E$155</definedName>
    <definedName name="Incoterms" localSheetId="3">'[1]Language table RFQ'!$F$3:$F$6</definedName>
    <definedName name="Incoterms">'Language table'!$E$12:$E$24</definedName>
    <definedName name="ITsecurity">'Language table'!$E$272:$E$275</definedName>
    <definedName name="Language" localSheetId="3">'[1]Detailed RFQ'!$A$1</definedName>
    <definedName name="Language">'Supplier Approval VCL-VCR'!$A$1</definedName>
    <definedName name="Parts">'[1]Detailed RFQ'!$N$23:$S$23</definedName>
    <definedName name="Payment">'Language table'!$E$36:$E$42</definedName>
    <definedName name="PhasedPU">'[1]Language table Commitment'!$F$5:$H$5</definedName>
    <definedName name="Plants">'[1]Language table RFQ'!$J$3:$J$68</definedName>
    <definedName name="Please_select">#REF!</definedName>
    <definedName name="QClasses">'[1]Language table Commitment'!$I$2:$I$7</definedName>
    <definedName name="Rating">'Language table'!$B$7:$E$7</definedName>
    <definedName name="Requali">'[1]Language table RFQ'!$E$2:$E$4</definedName>
    <definedName name="Requirements">'Language table'!$G$12:$J$26</definedName>
    <definedName name="SamplingType">'[1]Language table RFQ'!$A$2:$C$2</definedName>
    <definedName name="Selection">'Language table'!$B$4:$D$4</definedName>
    <definedName name="Selection2">'Language table'!$B$6:$E$6</definedName>
    <definedName name="SpecialChar">'[1]Language table Commitment'!$J$2:$J$8</definedName>
    <definedName name="TC">'Language table'!$L$10:$L$76</definedName>
    <definedName name="TCname">'Language table'!$N$10:$O$76</definedName>
    <definedName name="Traceability">'[1]Language table RFQ'!$E$9:$E$11</definedName>
    <definedName name="Translation" localSheetId="3">'[1]Language table Commitment'!$B$10:$C$180</definedName>
    <definedName name="Translation">'Language table'!$B$11:$C$310</definedName>
    <definedName name="TranslationCA">'[1]Language table Capa'!$C$2:$L$102</definedName>
    <definedName name="TranslationRFQ">'[1]Language table RFQ'!$B$11:$C$130</definedName>
    <definedName name="Type">'[1]Feasibility Commitment'!$E$7</definedName>
    <definedName name="Types">'[1]Language table Commitment'!$B$3:$E$3</definedName>
    <definedName name="Unit">'[1]Language table RFQ'!$E$15:$E$18</definedName>
    <definedName name="Usage">'Language table'!$B$5:$E$5</definedName>
    <definedName name="VariantsDE">'[1]Language table Commitment'!$E$10:$H$108</definedName>
    <definedName name="VariantsEN">'[1]Language table Commitment'!$I$10:$M$108</definedName>
    <definedName name="VC">'Supplier Approval VCL-VCR'!$A$18</definedName>
    <definedName name="VendorClass">'Language table'!$B$3:$F$3</definedName>
    <definedName name="Volume">'[1]Detailed RFQ'!$D$23:$M$72</definedName>
    <definedName name="X">'[1]Language table Commitment'!$H$3</definedName>
    <definedName name="Xzwei">'[1]Language table Commitment'!$G$4</definedName>
    <definedName name="Yes_No">'[1]Language table RFQ'!$A$3:$A$5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9" l="1"/>
  <c r="C8" i="19"/>
  <c r="A29" i="23"/>
  <c r="H20" i="23" l="1"/>
  <c r="A27" i="23"/>
  <c r="A5" i="23" l="1"/>
  <c r="A4" i="23"/>
  <c r="H14" i="23"/>
  <c r="A14" i="23"/>
  <c r="A13" i="23"/>
  <c r="F7" i="23"/>
  <c r="A7" i="23"/>
  <c r="A12" i="23" l="1"/>
  <c r="H11" i="23"/>
  <c r="H12" i="23"/>
  <c r="A20" i="23" l="1"/>
  <c r="H23" i="23"/>
  <c r="E17" i="23"/>
  <c r="A33" i="23" l="1"/>
  <c r="A22" i="23"/>
  <c r="A23" i="23"/>
  <c r="A24" i="23"/>
  <c r="A25" i="23"/>
  <c r="A26" i="23"/>
  <c r="H25" i="23"/>
  <c r="A11" i="23"/>
  <c r="A10" i="23"/>
  <c r="A8" i="23"/>
  <c r="A9" i="23"/>
  <c r="H27" i="23" l="1"/>
  <c r="H26" i="23"/>
  <c r="H24" i="23"/>
  <c r="H22" i="23"/>
  <c r="H10" i="23" l="1"/>
  <c r="E276" i="19" l="1"/>
  <c r="E272" i="19"/>
  <c r="E275" i="19"/>
  <c r="E274" i="19"/>
  <c r="E273" i="19"/>
  <c r="O10" i="19" l="1"/>
  <c r="N10" i="19"/>
  <c r="G36" i="19"/>
  <c r="F36" i="19"/>
  <c r="B1" i="23" l="1"/>
  <c r="L11" i="19"/>
  <c r="L76" i="19" l="1"/>
  <c r="E42" i="19" l="1"/>
  <c r="E41" i="19"/>
  <c r="E40" i="19"/>
  <c r="E39" i="19"/>
  <c r="E38" i="19"/>
  <c r="E37" i="19"/>
  <c r="C5" i="19"/>
  <c r="E36" i="19"/>
  <c r="U11" i="19" l="1"/>
  <c r="U12" i="19"/>
  <c r="U13" i="19"/>
  <c r="U14" i="19"/>
  <c r="U15" i="19"/>
  <c r="U16" i="19"/>
  <c r="U17" i="19"/>
  <c r="U18" i="19"/>
  <c r="U19" i="19"/>
  <c r="U20" i="19"/>
  <c r="U21" i="19"/>
  <c r="U22" i="19"/>
  <c r="U23" i="19"/>
  <c r="U24" i="19"/>
  <c r="U25" i="19"/>
  <c r="U26" i="19"/>
  <c r="U27" i="19"/>
  <c r="U28" i="19"/>
  <c r="U29" i="19"/>
  <c r="U30" i="19"/>
  <c r="U31" i="19"/>
  <c r="U32" i="19"/>
  <c r="U33" i="19"/>
  <c r="U34" i="19"/>
  <c r="U35" i="19"/>
  <c r="U36" i="19"/>
  <c r="U37" i="19"/>
  <c r="U38" i="19"/>
  <c r="U39" i="19"/>
  <c r="U40" i="19"/>
  <c r="U41" i="19"/>
  <c r="U42" i="19"/>
  <c r="U43" i="19"/>
  <c r="U44" i="19"/>
  <c r="U45" i="19"/>
  <c r="U46" i="19"/>
  <c r="U47" i="19"/>
  <c r="U48" i="19"/>
  <c r="U49" i="19"/>
  <c r="U50" i="19"/>
  <c r="U51" i="19"/>
  <c r="U52" i="19"/>
  <c r="U53" i="19"/>
  <c r="U54" i="19"/>
  <c r="U55" i="19"/>
  <c r="U56" i="19"/>
  <c r="U57" i="19"/>
  <c r="U58" i="19"/>
  <c r="U59" i="19"/>
  <c r="U60" i="19"/>
  <c r="U61" i="19"/>
  <c r="U62" i="19"/>
  <c r="U63" i="19"/>
  <c r="U64" i="19"/>
  <c r="U65" i="19"/>
  <c r="U66" i="19"/>
  <c r="U67" i="19"/>
  <c r="U68" i="19"/>
  <c r="U69" i="19"/>
  <c r="U70" i="19"/>
  <c r="U71" i="19"/>
  <c r="U72" i="19"/>
  <c r="U73" i="19"/>
  <c r="U74" i="19"/>
  <c r="U75" i="19"/>
  <c r="U76" i="19"/>
  <c r="U77" i="19"/>
  <c r="U78" i="19"/>
  <c r="U79" i="19"/>
  <c r="U80" i="19"/>
  <c r="U81" i="19"/>
  <c r="U82" i="19"/>
  <c r="U83" i="19"/>
  <c r="U84" i="19"/>
  <c r="U85" i="19"/>
  <c r="U86" i="19"/>
  <c r="U87" i="19"/>
  <c r="U88" i="19"/>
  <c r="U89" i="19"/>
  <c r="U90" i="19"/>
  <c r="U91" i="19"/>
  <c r="U92" i="19"/>
  <c r="U93" i="19"/>
  <c r="U94" i="19"/>
  <c r="U95" i="19"/>
  <c r="U96" i="19"/>
  <c r="U97" i="19"/>
  <c r="U98" i="19"/>
  <c r="U99" i="19"/>
  <c r="U100" i="19"/>
  <c r="U101" i="19"/>
  <c r="U102" i="19"/>
  <c r="U103" i="19"/>
  <c r="U104" i="19"/>
  <c r="U105" i="19"/>
  <c r="U106" i="19"/>
  <c r="U107" i="19"/>
  <c r="U108" i="19"/>
  <c r="U109" i="19"/>
  <c r="U110" i="19"/>
  <c r="U111" i="19"/>
  <c r="U112" i="19"/>
  <c r="U113" i="19"/>
  <c r="U114" i="19"/>
  <c r="U115" i="19"/>
  <c r="U116" i="19"/>
  <c r="U117" i="19"/>
  <c r="U118" i="19"/>
  <c r="U119" i="19"/>
  <c r="U120" i="19"/>
  <c r="U121" i="19"/>
  <c r="U122" i="19"/>
  <c r="U123" i="19"/>
  <c r="U124" i="19"/>
  <c r="U125" i="19"/>
  <c r="U126" i="19"/>
  <c r="U127" i="19"/>
  <c r="U128" i="19"/>
  <c r="U129" i="19"/>
  <c r="U130" i="19"/>
  <c r="U131" i="19"/>
  <c r="U132" i="19"/>
  <c r="U133" i="19"/>
  <c r="U134" i="19"/>
  <c r="U135" i="19"/>
  <c r="U136" i="19"/>
  <c r="U137" i="19"/>
  <c r="U138" i="19"/>
  <c r="U139" i="19"/>
  <c r="U140" i="19"/>
  <c r="U141" i="19"/>
  <c r="U142" i="19"/>
  <c r="U143" i="19"/>
  <c r="U144" i="19"/>
  <c r="U145" i="19"/>
  <c r="U146" i="19"/>
  <c r="U147" i="19"/>
  <c r="U148" i="19"/>
  <c r="U149" i="19"/>
  <c r="U150" i="19"/>
  <c r="U151" i="19"/>
  <c r="U152" i="19"/>
  <c r="U153" i="19"/>
  <c r="U154" i="19"/>
  <c r="U155" i="19"/>
  <c r="U156" i="19"/>
  <c r="U157" i="19"/>
  <c r="U158" i="19"/>
  <c r="U159" i="19"/>
  <c r="U160" i="19"/>
  <c r="U161" i="19"/>
  <c r="U162" i="19"/>
  <c r="U163" i="19"/>
  <c r="U164" i="19"/>
  <c r="U165" i="19"/>
  <c r="U166" i="19"/>
  <c r="U167" i="19"/>
  <c r="U168" i="19"/>
  <c r="U169" i="19"/>
  <c r="U170" i="19"/>
  <c r="U171" i="19"/>
  <c r="U172" i="19"/>
  <c r="U173" i="19"/>
  <c r="U174" i="19"/>
  <c r="U175" i="19"/>
  <c r="U176" i="19"/>
  <c r="U177" i="19"/>
  <c r="U178" i="19"/>
  <c r="U179" i="19"/>
  <c r="U180" i="19"/>
  <c r="U181" i="19"/>
  <c r="U182" i="19"/>
  <c r="U183" i="19"/>
  <c r="U184" i="19"/>
  <c r="U185" i="19"/>
  <c r="U186" i="19"/>
  <c r="U187" i="19"/>
  <c r="U188" i="19"/>
  <c r="U189" i="19"/>
  <c r="U190" i="19"/>
  <c r="U191" i="19"/>
  <c r="U192" i="19"/>
  <c r="U193" i="19"/>
  <c r="U194" i="19"/>
  <c r="U195" i="19"/>
  <c r="U196" i="19"/>
  <c r="U197" i="19"/>
  <c r="U198" i="19"/>
  <c r="U199" i="19"/>
  <c r="U200" i="19"/>
  <c r="U10" i="19"/>
  <c r="U9" i="19"/>
  <c r="H8" i="23" l="1"/>
  <c r="B36" i="23" l="1"/>
  <c r="H41" i="23" l="1"/>
  <c r="A41" i="23"/>
  <c r="H38" i="23"/>
  <c r="A38" i="23"/>
  <c r="H36" i="23"/>
  <c r="H40" i="23"/>
  <c r="A40" i="23"/>
  <c r="H37" i="23"/>
  <c r="A37" i="23"/>
  <c r="H39" i="23"/>
  <c r="A39" i="23"/>
  <c r="A36" i="23"/>
  <c r="A32" i="23"/>
  <c r="A35" i="23"/>
  <c r="A30" i="23" l="1"/>
  <c r="E8" i="19"/>
  <c r="B8" i="19"/>
  <c r="O3" i="19" l="1"/>
  <c r="D3" i="19" l="1"/>
  <c r="E3" i="19"/>
  <c r="F3" i="19"/>
  <c r="C3" i="19"/>
  <c r="G4" i="23"/>
  <c r="A3" i="23"/>
  <c r="C7" i="19"/>
  <c r="E7" i="19" l="1"/>
  <c r="D7" i="19"/>
  <c r="B7" i="19"/>
  <c r="L12" i="19" l="1"/>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68" i="19"/>
  <c r="L69" i="19"/>
  <c r="L70" i="19"/>
  <c r="L71" i="19"/>
  <c r="L72" i="19"/>
  <c r="L73" i="19"/>
  <c r="L74" i="19"/>
  <c r="L75" i="19"/>
  <c r="A16" i="23"/>
  <c r="L10" i="19"/>
  <c r="A17" i="23" l="1"/>
  <c r="H9" i="23"/>
  <c r="K4" i="23"/>
  <c r="D6" i="19" l="1"/>
  <c r="E6" i="19"/>
  <c r="C6" i="19"/>
  <c r="O4" i="19" s="1"/>
  <c r="M3" i="19" l="1"/>
  <c r="E5" i="19" l="1"/>
  <c r="D5" i="19"/>
  <c r="C4" i="19"/>
  <c r="B6" i="19" l="1"/>
  <c r="B4" i="19"/>
  <c r="B5" i="19"/>
  <c r="E12" i="19"/>
  <c r="D4" i="19"/>
  <c r="M4" i="19" l="1"/>
  <c r="N4" i="19" l="1"/>
  <c r="N6" i="19" l="1"/>
</calcChain>
</file>

<file path=xl/sharedStrings.xml><?xml version="1.0" encoding="utf-8"?>
<sst xmlns="http://schemas.openxmlformats.org/spreadsheetml/2006/main" count="1508" uniqueCount="1375">
  <si>
    <t>Supplier Self-Assessment</t>
  </si>
  <si>
    <t>Company Profile</t>
  </si>
  <si>
    <t>Facility Address:</t>
  </si>
  <si>
    <t>Department:</t>
  </si>
  <si>
    <t>Post code, City, State:</t>
  </si>
  <si>
    <t>Country:</t>
  </si>
  <si>
    <t>VAT-Number:</t>
  </si>
  <si>
    <t>Year</t>
  </si>
  <si>
    <t>Manufacturing</t>
  </si>
  <si>
    <t>Risk Assurance</t>
  </si>
  <si>
    <t>Amount of Coverage</t>
  </si>
  <si>
    <t>Yes</t>
  </si>
  <si>
    <t>No</t>
  </si>
  <si>
    <t>Type</t>
  </si>
  <si>
    <t>Financials</t>
  </si>
  <si>
    <t>Bank Name &amp; Address</t>
  </si>
  <si>
    <t>SWIFT Code</t>
  </si>
  <si>
    <t>Account No.</t>
  </si>
  <si>
    <t>Routing No.</t>
  </si>
  <si>
    <t>Customer Name</t>
  </si>
  <si>
    <t>Standard</t>
  </si>
  <si>
    <t>Result</t>
  </si>
  <si>
    <t>Methods</t>
  </si>
  <si>
    <t xml:space="preserve">Process- and Machine capability studies </t>
  </si>
  <si>
    <t>CAD</t>
  </si>
  <si>
    <t>Other methods:</t>
  </si>
  <si>
    <t>Administration</t>
  </si>
  <si>
    <t>Quality Dep.</t>
  </si>
  <si>
    <t>*Investments</t>
  </si>
  <si>
    <t>*Sales</t>
  </si>
  <si>
    <t>Detailed Problem Solving Methodology &amp; Tools (5x Why, Ishikawa Diagram, etc.)</t>
  </si>
  <si>
    <t>Date</t>
  </si>
  <si>
    <t>1.1</t>
  </si>
  <si>
    <t>Is it in particular forbidden in your company to apply child work (child work according to the terms of the national law)?</t>
  </si>
  <si>
    <t>Is it prohibited in your company to apply forced labor?</t>
  </si>
  <si>
    <t>Is Freedom of Association in accordance with national laws given in your company?</t>
  </si>
  <si>
    <t>Employees must be informed in writing about their rights and duties within the company and towards their employer. In particular working time, vacation and remuneration are agreed in writing.</t>
  </si>
  <si>
    <t>Has your company concluded working contracts with all your employees?</t>
  </si>
  <si>
    <t>Is the working time in your company in line with national law and the national standards of the concerned industrial sector?</t>
  </si>
  <si>
    <t>Can you exclude with reasonable certainty, that members of minority groups are discriminated in any kind of way in your company. Are there programs in place to counteract possible discrimination?</t>
  </si>
  <si>
    <t>Do all employees of your company earn at least the minimum statutory income?</t>
  </si>
  <si>
    <t>Does your company grant paid vacation to all employees?</t>
  </si>
  <si>
    <t>Antitrust law aims at protecting a free market system based on supply and demand, which is one of the core principles of our society and our economy and which generates growth and creates jobs. Laws are there to prevent restrictions of competition and establish the same set of rules for all market players. Companies are responsible for ensuring compliance with these regulations. Failure to comply with these laws may result in criminal and administrative fines, imprisonment, and civil suits for damages against the company, its individual officers, directors and employees involved. The amount of damages and fines can threaten the continued existence for the company.</t>
  </si>
  <si>
    <t>Do programs or processes exist in your company in order to avoid breaches of Antitrust Law and to support fair competition?</t>
  </si>
  <si>
    <t>Corruption is largely banned worldwide. Corruption leads to economic decisions that are not made according to the free play of supply and demand, but by the abuse of personal power to the private benefit of the actors to the detriment of the companies concerned. The consequences are inter alia excessive and unstable prices, lower quality and consequential damages, low innovation and long-term decline in competitiveness within the industry.
Companies should have taken precautions to protect themselves and their employees against corruption in order to ensure a sustainable existence of the corporation.</t>
  </si>
  <si>
    <t>Do programs or processes exist in your company in order to prevent corruption, bribery and granting gifts disproportionally?</t>
  </si>
  <si>
    <t>Are all employees of your company pledged to keep secrets concerning the company and their work confidential and also pledged not to make such secrets public to any third party in any kind of way?</t>
  </si>
  <si>
    <t>Is all computer software used in your company (excluding self-made software) licensed?</t>
  </si>
  <si>
    <t>Do all your computers and data processing equipment come up to the latest national data protection laws and standards?</t>
  </si>
  <si>
    <t>Information on social responsibility and legal compliance</t>
  </si>
  <si>
    <t>Information on fair competition</t>
  </si>
  <si>
    <t>Information about the prevention of corruption</t>
  </si>
  <si>
    <t>Data Protection</t>
  </si>
  <si>
    <t>Information on supplier management</t>
  </si>
  <si>
    <t>Managing people</t>
  </si>
  <si>
    <t>Energy</t>
  </si>
  <si>
    <t>Safety</t>
  </si>
  <si>
    <t>Environment</t>
  </si>
  <si>
    <t>Does your company have environmental guidelines or an environmental policy? (if yes, please attach copy)</t>
  </si>
  <si>
    <t>Did you implement a process to control and comply to relevant legal regulations, voluntary agreements with customer, public authorities, industry associations or own company-specific requirements? (e.g. regular audits)</t>
  </si>
  <si>
    <t>Did the environmental performance of your company improve in the last year?</t>
  </si>
  <si>
    <t>Did your company implement a process to continously improve the health and safety performance? (Program/Goals)</t>
  </si>
  <si>
    <t>Did you implement a process to control and comply to relevant legal regulations, voluntary agreements with employees, health authorities, customers or own company-specific requirements? (e.g. regular audits)</t>
  </si>
  <si>
    <t>Do your associates get periodic environmental trainings?</t>
  </si>
  <si>
    <t>Did the health and safety performance of your company improve in the last year?</t>
  </si>
  <si>
    <t>Does your company have guidelines or an energy policy? (if yes, please attach copy)</t>
  </si>
  <si>
    <t>Does your company have health and safety guidelines or a health and safety policy? (if yes, please attach copy)</t>
  </si>
  <si>
    <t>Do your associates get periodic trainings related to energy/energy saving?</t>
  </si>
  <si>
    <t>Do your associates get periodic health and safety related trainings?</t>
  </si>
  <si>
    <t>ISO 17025 (only Laboratory)</t>
  </si>
  <si>
    <t>Website (URL):</t>
  </si>
  <si>
    <t xml:space="preserve">Automotive: </t>
  </si>
  <si>
    <t xml:space="preserve">Trucking: </t>
  </si>
  <si>
    <t>Product+Process approval acc. (AIAG) PPAP</t>
  </si>
  <si>
    <t>Product+Process approval acc. (VDA) PPF</t>
  </si>
  <si>
    <t>Quality</t>
  </si>
  <si>
    <t>*Certificate</t>
  </si>
  <si>
    <t>Social Responsibility</t>
  </si>
  <si>
    <t>Please select!</t>
  </si>
  <si>
    <t>Translation</t>
  </si>
  <si>
    <t>Ja</t>
  </si>
  <si>
    <t>Nein</t>
  </si>
  <si>
    <t>Incoterms</t>
  </si>
  <si>
    <t>Vendor Class</t>
  </si>
  <si>
    <t>Lieferantenselbstauskunft</t>
  </si>
  <si>
    <t>EXW - Ex Works</t>
  </si>
  <si>
    <t>FCA - Free Carrier</t>
  </si>
  <si>
    <t>CPT - Carriage paid to</t>
  </si>
  <si>
    <t>CIP - Carriage and Insurance paid to</t>
  </si>
  <si>
    <t>DAT - Delivered At Terminal</t>
  </si>
  <si>
    <t>DAP - Delivered At Place</t>
  </si>
  <si>
    <t>DDP - Delivered, Duty paid</t>
  </si>
  <si>
    <t>FAS - Free alongside Ship</t>
  </si>
  <si>
    <t>FOB - Free on Board</t>
  </si>
  <si>
    <t>CFR - Cost and Freight</t>
  </si>
  <si>
    <t>CIF - Cost, Insurance and Freight</t>
  </si>
  <si>
    <t>NOI - No Incoterm</t>
  </si>
  <si>
    <t>Industries Served</t>
  </si>
  <si>
    <t>Major Customers</t>
  </si>
  <si>
    <t>Key/Core Competencies</t>
  </si>
  <si>
    <t>Short Description</t>
  </si>
  <si>
    <t>EDI</t>
  </si>
  <si>
    <t>Contact Person EDI:</t>
  </si>
  <si>
    <t>Selection</t>
  </si>
  <si>
    <t>Firmenprofil</t>
  </si>
  <si>
    <t>Land:</t>
  </si>
  <si>
    <t>Abteilung:</t>
  </si>
  <si>
    <t>Email Adresse:</t>
  </si>
  <si>
    <t>Internetseite (URL):</t>
  </si>
  <si>
    <t>PLZ, Stadt, Bundesland:</t>
  </si>
  <si>
    <t>Adresse der Betriebsstätte:</t>
  </si>
  <si>
    <t>(including legal form):</t>
  </si>
  <si>
    <t>Company name</t>
  </si>
  <si>
    <t>Contacts</t>
  </si>
  <si>
    <t>Telephone-No.:</t>
  </si>
  <si>
    <t>Fax-No.:</t>
  </si>
  <si>
    <t>Telefon-Nr.:</t>
  </si>
  <si>
    <t>Fax-Nr.:</t>
  </si>
  <si>
    <t>Kontakte</t>
  </si>
  <si>
    <t>Comments</t>
  </si>
  <si>
    <t xml:space="preserve">Minority Certification </t>
  </si>
  <si>
    <t>Available</t>
  </si>
  <si>
    <t>Bitte wählen!</t>
  </si>
  <si>
    <t>Bank Account(s)* – Wire Transfer Mandatory</t>
  </si>
  <si>
    <t>Minority certified</t>
  </si>
  <si>
    <t>Payment term</t>
  </si>
  <si>
    <t>Incoterm</t>
  </si>
  <si>
    <t>ISO 14001</t>
  </si>
  <si>
    <t>ISO 50001</t>
  </si>
  <si>
    <t>IATF 16949</t>
  </si>
  <si>
    <t>ISO 9001</t>
  </si>
  <si>
    <t xml:space="preserve">Customer Approvals / Audits of Facility </t>
  </si>
  <si>
    <t>Application of Quality Management – Methods</t>
  </si>
  <si>
    <t>Usage</t>
  </si>
  <si>
    <t>Verwendung</t>
  </si>
  <si>
    <t>Applicable from (Date)</t>
  </si>
  <si>
    <t>If No, planned date</t>
  </si>
  <si>
    <t>Expiration date</t>
  </si>
  <si>
    <t>Certification Organization</t>
  </si>
  <si>
    <t>Advanced Product Quality Planning (AIAG) APQP / (VDA) RGA</t>
  </si>
  <si>
    <t>Failure Mode and Effects Analysis (FMEA) • Design • Process</t>
  </si>
  <si>
    <t>Regularly</t>
  </si>
  <si>
    <t>Partially</t>
  </si>
  <si>
    <t>Currently not</t>
  </si>
  <si>
    <t>Environmental Management System (e.g. ISO 14001, EMAS III)</t>
  </si>
  <si>
    <t>Energy Management System (e.g. ISO 50001)</t>
  </si>
  <si>
    <t>Did the energy related performance of your company improve in the last year in processes that are relevant for the products to be supplied to BENTELER?</t>
  </si>
  <si>
    <t>Firmenname</t>
  </si>
  <si>
    <t>(inkl. Rechtsform):</t>
  </si>
  <si>
    <t>Position:</t>
  </si>
  <si>
    <t>Sales Manager</t>
  </si>
  <si>
    <t>Quality Manager</t>
  </si>
  <si>
    <t>Logistics Manager</t>
  </si>
  <si>
    <t>Environmental Manager</t>
  </si>
  <si>
    <t>Sustainability - responsible</t>
  </si>
  <si>
    <t>Safety - responsible</t>
  </si>
  <si>
    <t>Information on external social responsibility rating</t>
  </si>
  <si>
    <t>Do you train your employees to raise the understanding of CSR/Sustainability?</t>
  </si>
  <si>
    <t xml:space="preserve">Are your employees informed about the potential hazards and risks of their work and instructed about the corresponding safety measures?  </t>
  </si>
  <si>
    <t>Does your company also require your suppliers to maintain corporate social responsibility standards within the entire supply chain? If yes, please provide evidence.</t>
  </si>
  <si>
    <t>Information on export control</t>
  </si>
  <si>
    <t xml:space="preserve">Any violation of export regulations may lead to significant consequences for the BENTELER Group and its responsible executives and employees. Each company in the BENTELER supply chain must comply with international and national trade laws. Your responsible employees must recognize, understand and comply with all applicable laws, regulations and directives to control international trade and financial transactions. 
</t>
  </si>
  <si>
    <t xml:space="preserve">Do you have an export control system in place at least covering trade restrictions (e.g. embargos, dual use goods, goods on commerce control lists, etc.)?
</t>
  </si>
  <si>
    <t>Do you have a qualified person within your organization in charge of export control matters? If yes, please provide name and e-mail address. Please inform us about any changes.</t>
  </si>
  <si>
    <t>Information on breaches and infrangements</t>
  </si>
  <si>
    <t>Can you confirm that your company has not been convicted to pay fine or penalty during the last 24  months because of violations of the ban of child labor, the ban of forced labor, hindering freedom of association and Antitrust law provisions and that your company is not subject to any preliminary proceedings at the moment?</t>
  </si>
  <si>
    <t>Third-Party Sustainability Rating is attached.</t>
  </si>
  <si>
    <t>All companies of the Benteler Group (hereafter called “BENTELER”) expect from their suppliers to comply with at least those ethical standards to which all companies of the BENTELER Group have themselves committed to. If you do not have the latest version of BENTELER’s code of conduct, you can download it yourself from the homepage of the BENTELER Group (www.benteler.com)
You must confirm in writing compliance with ethical standards in line with BENTELER’s code of conduct. This is a pre-requisite for supplier selection; but does not mean that your company will be selected automatically in this way. This is one of several conditions which are checked by BENTELER during the supplier nomination process. 
If you have not yet submitted the confirmation, please contact your buyer at BENTELER and ask for the current template.</t>
  </si>
  <si>
    <t>Has your company established an own Code of Conduct and the principles of it matches with the principles of BENTELER? If yes, please provide evidence.</t>
  </si>
  <si>
    <t>References: ILO Conventions 29, 105 – Prohibition of forced labor and disciplinary punitive measures</t>
  </si>
  <si>
    <t>References: ILO Conventions 87, 98, 135, 154 – Freedom of association</t>
  </si>
  <si>
    <t>References: www.wassenaar.org; www.nuclearsuppliergroup.org; www.australiagroup.net; www.mtcr.info</t>
  </si>
  <si>
    <t>The use of unlicensed software is prohibited. The intellectual owner of the software can prohibit the use of products made directly or indirectly by the use his or her software.</t>
  </si>
  <si>
    <t>Reference: ILO Convention 132 – Paid vacation</t>
  </si>
  <si>
    <t>References: ILO Conventions 26, 131 – Minimum Income</t>
  </si>
  <si>
    <t>References: ILO Conventions 100, 111, 143, 158, 159 – Non discrimination rule</t>
  </si>
  <si>
    <t>References: ILO Conventions 1, 14 – Working and resting time</t>
  </si>
  <si>
    <t>Reference: ILO Convention 155 – Workplace health and safety</t>
  </si>
  <si>
    <t>Continue with No. 2</t>
  </si>
  <si>
    <t>References: ILO Conventions 59, 79, 138, 142, 182 – Prohibition of child work</t>
  </si>
  <si>
    <t>BENTELER expects that all exchanged data are kept confidential unless the data have already been published elsewhere at the time of exchange; even if the parties (BENTELER and supplier / service provider) have not concluded a general or project specific confidentiality agreement, yet. That can only be guaranteed if all your employees who have access to these data observe their duty to keep business related data confidential and have been pledged in writing by the employer to general secrecy.</t>
  </si>
  <si>
    <t>Data processing systems must be protected against unauthorized access from the outside of the company as well as access by unauthorised persons within the organization. BENTELER expects that suppliers comply with the minimum local statutory requirements for securing electronic data.</t>
  </si>
  <si>
    <t>It shall be ensured that all companies within BENTELER's supply chain from the very beginning until the final client adhere to the applicable laws and observe ethical minimum standards such as outlined in BENTELER’s code of conduct for example. Each company within the supply chain shall contribute as best as possible to achieve this target.</t>
  </si>
  <si>
    <t>Information on sourcing of raw materials</t>
  </si>
  <si>
    <t>(This question is not relevant for service providers.)</t>
  </si>
  <si>
    <t>Companies are expected to conduct due diligence to understand the source of the raw materials used in their products. Providing products that contain raw materials without knowing the origin could lead to contribute to human rights abuses, bribary and ethics violations, or negatively impact the environment.</t>
  </si>
  <si>
    <t>Reference: Responsible Minerals Initiative (www.responsiblemineralsinitiative.org)</t>
  </si>
  <si>
    <t>Name of Company owner / Major owner:</t>
  </si>
  <si>
    <t>Selection2</t>
  </si>
  <si>
    <t>Kommentare</t>
  </si>
  <si>
    <t>Rating</t>
  </si>
  <si>
    <t>Note: BENTELER Automotive Suppliers must maintain a valid insurance covering extended product liability and recall costs to an extent of at least 10 Mio EUR per incident and provide proof accordingly.</t>
  </si>
  <si>
    <t>Total number of points =</t>
  </si>
  <si>
    <t>of</t>
  </si>
  <si>
    <t>*Please indicate Currency</t>
  </si>
  <si>
    <t>% of sales</t>
  </si>
  <si>
    <t>No. 2 not necessary</t>
  </si>
  <si>
    <t>No. 3 not necessary</t>
  </si>
  <si>
    <t>No. 4 not necessary</t>
  </si>
  <si>
    <t>Nr. 2 nicht erforderlich</t>
  </si>
  <si>
    <t>Nr. 3 nicht erforderlich</t>
  </si>
  <si>
    <t>Nr. 4 nicht erforderlich</t>
  </si>
  <si>
    <t>Handelsregisternummer:</t>
  </si>
  <si>
    <t>E-mail address:</t>
  </si>
  <si>
    <t>Name des Firmeninhabers / Haupteigentümers:</t>
  </si>
  <si>
    <t>Jahr</t>
  </si>
  <si>
    <t>*Umsätze</t>
  </si>
  <si>
    <t>*Investitionen</t>
  </si>
  <si>
    <t>*Bitte geben Sie die Währung an</t>
  </si>
  <si>
    <t>Produktion</t>
  </si>
  <si>
    <t>Branchen, die beliefert werden</t>
  </si>
  <si>
    <t>%-Anteil von Umsätzen</t>
  </si>
  <si>
    <t>Kurzbeschreibung:</t>
  </si>
  <si>
    <t>EDI Verbindung vorhanden?</t>
  </si>
  <si>
    <t>EDI Connection available?</t>
  </si>
  <si>
    <t>Kontaktperson für EDI:</t>
  </si>
  <si>
    <t>Risikoabsicherung</t>
  </si>
  <si>
    <t>Vorhanden</t>
  </si>
  <si>
    <t>Wenn nicht, zu wann geplant?</t>
  </si>
  <si>
    <t>Deckungssumme</t>
  </si>
  <si>
    <t>Betriebshaftpflichtversicherung</t>
  </si>
  <si>
    <t>Hinweis: BENTELER Automobilzulieferer müssen eine gültige Versicherung zur Deckung der erweiterten Produkthaftung und Rückrufkosten in Höhe von mindestens 10 Mio. EUR pro Vorfall führen und dies nachweisen.</t>
  </si>
  <si>
    <t>Ablaufdatum:</t>
  </si>
  <si>
    <t>Typ</t>
  </si>
  <si>
    <t>Name der Bank &amp; Adresse</t>
  </si>
  <si>
    <t>IBAN</t>
  </si>
  <si>
    <t>Qualität</t>
  </si>
  <si>
    <t>Zahlungsbedingungen</t>
  </si>
  <si>
    <t>*Zertifikat</t>
  </si>
  <si>
    <t xml:space="preserve">Kundenfreigaben / Audits von Anlagen </t>
  </si>
  <si>
    <t>Kundenname</t>
  </si>
  <si>
    <t>Datum</t>
  </si>
  <si>
    <t>Ergebnis</t>
  </si>
  <si>
    <t>Anwendbar ab (Datum)</t>
  </si>
  <si>
    <t>Do you have a policy on responsible sourcing on raw materials? If yes, please enclose a copy.</t>
  </si>
  <si>
    <t>Haben Sie eine Richtlinie für eine verantwortungsvolle Beschaffung von Rohstoffen? Wenn ja, legen Sie bitte eine Kopie bei.</t>
  </si>
  <si>
    <t>Andere Methoden:</t>
  </si>
  <si>
    <t>Regelmäßig</t>
  </si>
  <si>
    <t>Teilweise</t>
  </si>
  <si>
    <t>Zur Zeit nicht</t>
  </si>
  <si>
    <t>Umwelt Management System (z.B. ISO 14001, EMAS III)</t>
  </si>
  <si>
    <t>Umwelt</t>
  </si>
  <si>
    <t>Hat Ihr Unternehmen einen Prozess zur kontinuierlichen Verbesserung der Umweltleistung implementiert? (Programm/Ziele)</t>
  </si>
  <si>
    <t>Haben Sie einen Prozess zur Kontrolle und Einhaltung der relevanten gesetzlichen Vorschriften, freiwilliger Vereinbarungen mit Kunden, Behörden, Verbänden oder eigenen unternehmensspezifischen Anforderungen implementiert? (z.B. regelmäßige Audits)</t>
  </si>
  <si>
    <t>Erhalten Ihre Mitarbeiter regelmäßig Umweltschulungen?</t>
  </si>
  <si>
    <t>x</t>
  </si>
  <si>
    <t>(x)</t>
  </si>
  <si>
    <t>-</t>
  </si>
  <si>
    <t>General Supply Contract</t>
  </si>
  <si>
    <t>On Site Assessment</t>
  </si>
  <si>
    <t>Passed</t>
  </si>
  <si>
    <t>Regional Supplier Quality Manager</t>
  </si>
  <si>
    <t>VP Global Supplier Quality</t>
  </si>
  <si>
    <t>Lead Commodity Manager (Global)</t>
  </si>
  <si>
    <t>Conditions:</t>
  </si>
  <si>
    <t>Minority Certification</t>
  </si>
  <si>
    <t>Kontonummer</t>
  </si>
  <si>
    <t>Bankkonto(-konten)* - Banküberweisung obligatorisch</t>
  </si>
  <si>
    <t>Methoden</t>
  </si>
  <si>
    <t>Prozess- und Herstellbarkeitsanalysen</t>
  </si>
  <si>
    <t>Produkt+Prozessfreigabe nach (AIAG) PPAP</t>
  </si>
  <si>
    <t>Produkt+Prozessfreigabe nach (VDA) PPF</t>
  </si>
  <si>
    <t>Qualitätsvorausplanung (AIAG) APQP / (VDA) RGA</t>
  </si>
  <si>
    <t>Fehlermöglichkeits- und -einflussanalyse (eng. FMEA)  • Design • Prozess</t>
  </si>
  <si>
    <t>Sicherheit</t>
  </si>
  <si>
    <t>Energie</t>
  </si>
  <si>
    <t>Soziale Verantwortung</t>
  </si>
  <si>
    <t>Hat sich die Umweltleistung Ihres Unternehmens im letzten Jahr verbessert?</t>
  </si>
  <si>
    <t>Hat Ihr Unternehmen einen Prozess zur kontinuierlichen Verbesserung der Gesundheits- und Sicherheitsperformance implementiert? (Programm/Ziele)</t>
  </si>
  <si>
    <t>Haben Sie einen Prozess zur Kontrolle und Einhaltung relevanter gesetzlicher Vorschriften, freiwilliger Vereinbarungen mit Mitarbeitern, Gesundheitsbehörden, Kunden oder eigener unternehmensspezifischer Anforderungen implementiert? (z.B. regelmäßige Audits)</t>
  </si>
  <si>
    <t>Erhalten Ihre Mitarbeiter regelmäßig Schulungen zum Thema Gesundheit und Sicherheit?</t>
  </si>
  <si>
    <t>Hat sich die Leistung Ihres Unternehmens im Bereich Gesundheit und Sicherheit im letzten Jahr verbessert?</t>
  </si>
  <si>
    <t>Hat Ihr Unternehmen einen Prozess zur kontinuierlichen Verbesserung der energiebezogenen Leistung implementiert? (Programm/Ziele)</t>
  </si>
  <si>
    <t>Erhalten Ihre Mitarbeiter regelmäßige Schulungen zum Thema Energie/Energieeinsparung?</t>
  </si>
  <si>
    <t>Hat sich die energiebezogene Leistung Ihres Unternehmens im letzten Jahr in Prozessen verbessert, die für die an BENTELER zu liefernden Produkte relevant sind?</t>
  </si>
  <si>
    <t>Informationen zur externen Bewertung der sozialen Verantwortung</t>
  </si>
  <si>
    <t>Das Nachhaltigkeitsrating eines Drittanbieters ist beigefügt.</t>
  </si>
  <si>
    <t>Informationen zur sozialen Verantwortung und Gesetzeskonformität</t>
  </si>
  <si>
    <t>Alle Unternehmen der Benteler-Gruppe (nachfolgend "BENTELER" genannt) erwarten von ihren Lieferanten, dass sie mindestens die ethischen Standards einhalten, zu denen sich alle Unternehmen der BENTELER-Gruppe verpflichtet haben. Wenn Sie nicht über die neueste Version des BENTELER-Verhaltenskodex verfügen, können Sie ihn selbst von der Homepage der BENTELER-Gruppe herunterladen (www.benteler.com).
Sie müssen die Einhaltung der ethischen Standards gemäß dem Verhaltenskodex von BENTELER schriftlich bestätigen. Dies ist eine Voraussetzung für die Lieferantenauswahl, bedeutet aber nicht, dass Ihr Unternehmen auf diese Weise automatisch ausgewählt wird. Dies ist eine von mehreren Bedingungen, die von BENTELER während des Nominierungsprozesses überprüft werden. 
Wenn Sie die Bestätigung noch nicht übermittelt haben, wenden Sie sich bitte an Ihren Einkäufer bei BENTELER und fragen Sie nach der aktuellen Vorlage.</t>
  </si>
  <si>
    <t>Hat Ihr Unternehmen einen eigenen Verhaltenskodex aufgestellt und dessen Prinzipien entsprechen den Prinzipien von BENTELER? Wenn ja, legen Sie bitte Nachweise vor.</t>
  </si>
  <si>
    <t>Schulen Sie Ihre Mitarbeiter, um das Verständnis für CSR/Nachhaltigkeit zu stärken?</t>
  </si>
  <si>
    <t>Ist es in Ihrem Unternehmen insbesondere verboten, Kinderarbeit anzuwenden (Kinderarbeit nach den Bestimmungen des nationalen Rechts)?</t>
  </si>
  <si>
    <t>Ist es in Ihrem Unternehmen verboten, Zwangsarbeit zu leisten?</t>
  </si>
  <si>
    <t>Referenzen: ILO Konventionen 87, 98, 135, 154 - Vereinigungsfreiheit</t>
  </si>
  <si>
    <t>Entspricht die Vereinigungsfreiheit den nationalen Gesetzen, die in Ihrem Unternehmen gelten?</t>
  </si>
  <si>
    <t>Mitarbeiterführung</t>
  </si>
  <si>
    <t>Die Arbeitnehmer sind schriftlich über ihre Rechte und Pflichten innerhalb des Unternehmens und gegenüber ihrem Arbeitgeber zu informieren. Insbesondere Arbeitszeit, Urlaub und Vergütung werden schriftlich vereinbart.</t>
  </si>
  <si>
    <t>Hat Ihr Unternehmen mit allen Ihren Mitarbeitern Arbeitsverträge abgeschlossen?</t>
  </si>
  <si>
    <t>Referenzen: ILO Konventionen 1, 14 - Arbeitszeit und Ruhezeiten</t>
  </si>
  <si>
    <t>Entspricht die Arbeitszeit in Ihrem Unternehmen dem nationalen Recht und den nationalen Normen der jeweiligen Branche?</t>
  </si>
  <si>
    <t>Referenzen: ILO Konventionen 100, 111, 143, 158, 159 - Antidiskriminierungsregel</t>
  </si>
  <si>
    <t>Können Sie mit hinreichender Sicherheit ausschließen, dass Mitglieder von Minderheitengruppen in Ihrem Unternehmen in irgendeiner Weise diskriminiert werden? Gibt es Programme, um einer möglichen Diskriminierung entgegenzuwirken?</t>
  </si>
  <si>
    <t>Verdienen alle Mitarbeiter Ihres Unternehmens mindestens das gesetzliche Mindesteinkommen?</t>
  </si>
  <si>
    <t>Referenzen: ILO Konventionen 132 - Bezahlter Urlaub</t>
  </si>
  <si>
    <t>Gewährt Ihr Unternehmen allen Mitarbeitern bezahlten Urlaub?</t>
  </si>
  <si>
    <t>Referenz: ILO Konvention 155 - Gesund- und Sicherheit am Arbeitsplatz</t>
  </si>
  <si>
    <t>Werden Ihre Mitarbeiter über die möglichen Gefahren und Risiken ihrer Arbeit und über die entsprechenden Sicherheitsmaßnahmen informiert?</t>
  </si>
  <si>
    <t>Informationen über fairen Wettbewerb</t>
  </si>
  <si>
    <t>Das Kartellrecht zielt auf den Schutz eines auf Angebot und Nachfrage basierenden freien Marktsystems ab, das eines der Grundprinzipien unserer Gesellschaft und unserer Wirtschaft ist und Wachstum und Arbeitsplätze schafft. Gesetze sollen Wettbewerbsbeschränkungen verhindern und ein einheitliches Regelwerk für alle Marktteilnehmer festlegen. Unternehmen sind für die Einhaltung dieser Vorschriften verantwortlich. Die Nichteinhaltung dieser Gesetze kann zu Straf- und Verwaltungsstrafen, Freiheitsstrafen und zivilrechtlichen Schadenersatzklagen gegen das Unternehmen, seine einzelnen leitenden Angestellten, Geschäftsführer und beteiligten Mitarbeiter führen. Die Höhe von Schadenersatz und Bußgeldern kann den Fortbestand des Unternehmens gefährden.</t>
  </si>
  <si>
    <t>Gibt es in Ihrem Unternehmen Programme oder Prozesse, um Verstöße gegen das Kartellrecht zu vermeiden und einen fairen Wettbewerb zu unterstützen?</t>
  </si>
  <si>
    <t>Informationen über die Prävention von Korruption</t>
  </si>
  <si>
    <t>Gibt es in Ihrem Unternehmen Programme oder Prozesse, um Korruption, Bestechung und unverhältnismäßige Geschenke zu verhindern?</t>
  </si>
  <si>
    <t>Datenschutz</t>
  </si>
  <si>
    <t>BENTELER erwartet, dass alle ausgetauschten Daten vertraulich behandelt werden, es sei denn, die Daten sind zum Zeitpunkt des Austausches bereits an anderer Stelle veröffentlicht worden; auch wenn die Parteien (BENTELER und Lieferant / Dienstleister) noch keine allgemeine oder projektspezifische Geheimhaltungsvereinbarung getroffen haben. Dies kann nur gewährleistet werden, wenn alle Ihre Mitarbeiter, die Zugang zu diesen Daten haben, ihre Pflicht zur Wahrung der Vertraulichkeit geschäftsbezogener Daten einhalten und vom Arbeitgeber schriftlich zur allgemeinen Geheimhaltung verpflichtet wurden.</t>
  </si>
  <si>
    <t>Sind alle Mitarbeiter Ihres Unternehmens verpflichtet, Betriebsgeheimnisse und deren Arbeit vertraulich zu behandeln und diese auch in keiner Weise Dritten zugänglich zu machen?</t>
  </si>
  <si>
    <t>Die Verwendung von nicht lizenzierter Software ist untersagt. Der geistige Eigentümer der Software kann die Verwendung von Produkten verbieten, die direkt oder indirekt durch die Verwendung seiner Software hergestellt wurden.</t>
  </si>
  <si>
    <t>Ist die gesamte in Ihrem Unternehmen verwendete Computersoftware (mit Ausnahme der selbst erstellten Software) lizenziert?</t>
  </si>
  <si>
    <t>Datenverarbeitungssysteme müssen vor unbefugtem Zugriff von außerhalb des Unternehmens sowie vor dem Zugriff unbefugter Personen innerhalb des Unternehmens geschützt werden. BENTELER erwartet, dass die Lieferanten die lokalen gesetzlichen Mindestanforderungen zur Sicherung elektronischer Daten erfüllen.</t>
  </si>
  <si>
    <t>Entsprechen alle Ihre Computer und Datenverarbeitungsanlagen den neuesten nationalen Datenschutzgesetzen und -standards?</t>
  </si>
  <si>
    <t>Informationen zu Lieferantenmanagement</t>
  </si>
  <si>
    <t>Es ist sicherzustellen, dass alle Unternehmen innerhalb der Lieferkette von BENTELER von Anfang an bis zum Endkunden die geltenden Gesetze einhalten und ethische Mindeststandards einhalten, wie sie beispielsweise im Verhaltenskodex von BENTELER festgelegt sind. Jedes Unternehmen innerhalb der Lieferkette soll so gut wie möglich zur Erreichung dieses Ziels beitragen.</t>
  </si>
  <si>
    <t>Verlangt Ihr Unternehmen auch von Ihren Zulieferern, dass sie die Standards der Corporate Social Responsibility innerhalb der gesamten Lieferkette einhalten? Wenn ja, legen Sie bitte Nachweise vor.</t>
  </si>
  <si>
    <t xml:space="preserve">Ein Verstoß gegen die Exportbestimmungen kann erhebliche Folgen für die BENTELER-Gruppe und ihre verantwortlichen Führungskräfte und Mitarbeiter haben. Jedes Unternehmen in der BENTELER Lieferkette muss die internationalen und nationalen Handelsgesetze einhalten. Ihre verantwortlichen Mitarbeiter müssen alle geltenden Gesetze, Vorschriften und Richtlinien zur Kontrolle internationaler Handels- und Finanztransaktionen anerkennen, verstehen und einhalten. </t>
  </si>
  <si>
    <t>Referenzen: www.wassenaar.org; www. Nuclearsuppliergroup.org; www.australiagroup.net; www.mtcr.info</t>
  </si>
  <si>
    <t>Verfügen Sie über ein Ausfuhrkontrollsystem, das zumindest Handelsbeschränkungen abdeckt (z.B. Embargos, Dual-Use-Güter, Waren auf Handelskontrolllisten usw.)?</t>
  </si>
  <si>
    <t>Haben Sie in Ihrem Unternehmen eine qualifizierte Person, die für Fragen der Exportkontrolle zuständig ist? Wenn ja, geben Sie bitte Namen und E-Mail-Adresse an. Bitte informieren Sie uns über Änderungen.</t>
  </si>
  <si>
    <t>Informationen über Rechtsverletzungen</t>
  </si>
  <si>
    <t>Können Sie bestätigen, dass Ihr Unternehmen in den letzten 24 Monaten wegen Verstößen gegen das Verbot von Kinderarbeit, das Verbot von Zwangsarbeit, die Behinderung der Vereinigungsfreiheit und kartellrechtliche Bestimmungen nicht zur Zahlung von Bußgeldern verurteilt wurde und dass Ihr Unternehmen derzeit keinem Ermittlungsverfahren unterliegt?</t>
  </si>
  <si>
    <t>Informationen zur Beschaffung von Rohstoffen</t>
  </si>
  <si>
    <t>(Diese Frage ist für Dienstleister nicht relevant.)</t>
  </si>
  <si>
    <t>Von den Unternehmen wird erwartet, dass sie Ihrer Sorgfaltspflicht nachkommen, um die Herkunft, der in ihren Produkten verwendeten Rohstoffe, zu verstehen. Die Bereitstellung von Produkten, die Rohstoffe enthalten, ohne dessen Herkunft zu kennen, könnte zu Menschenrechtsverletzungen, Bestechungs- und Ethikverletzungen oder negativen Auswirkungen auf die Umwelt führen.</t>
  </si>
  <si>
    <t>Referenz: Responsible Minerals Initiative (www.responsiblemineralsinitiative.org)</t>
  </si>
  <si>
    <t>Automotive:</t>
  </si>
  <si>
    <t>Finanzen</t>
  </si>
  <si>
    <t>Bankleitzahl</t>
  </si>
  <si>
    <t>Sicherheitsbeauftragter</t>
  </si>
  <si>
    <t>Nachhaltigkeitsbeauftragter</t>
  </si>
  <si>
    <t>Hauptkundengruppe</t>
  </si>
  <si>
    <t>ISO 17025 (nur für Labore)</t>
  </si>
  <si>
    <t>Zertifizierungsstelle</t>
  </si>
  <si>
    <t>Anwendung von Quality Management Methoden</t>
  </si>
  <si>
    <t>Detaillierte Problemlösungsmethoden und Tools (5x Why, Ishikawa Diagramm, etc.)</t>
  </si>
  <si>
    <t>Hat Ihr Unternehmen eine Umweltrichtlinie oer eine Umweltpolitik? (wenn ja, bitte Kopie beifügen)</t>
  </si>
  <si>
    <t>Hat Ihr Unternehmen Gesundheits- und Sicherheitsrichtlinien oder eine Gesundheits- und Sicherheitspolitik? (wenn ja, bitte Kopie beifügen)</t>
  </si>
  <si>
    <t>Hat Ihr Unternehmen eine Energierichtlinie oder -politik? (wenn ja, bitte Kopie beifügen)</t>
  </si>
  <si>
    <t>Did you implement a process to control and comply to relevant legal regulations, voluntary agreements with customers etc. ? (e.g. on-site inspections, regular audits)</t>
  </si>
  <si>
    <r>
      <t>Haben Sie einen Prozess zur Kontrolle und Einhaltung der relevanten gesetzlichen Vorschriften, freiwilligen Vereinbarungen mit Kunden etc. implementiert? (z.B. Vor-Ort-Prüfungen</t>
    </r>
    <r>
      <rPr>
        <sz val="10"/>
        <rFont val="Arial"/>
        <family val="2"/>
      </rPr>
      <t>, Audits)</t>
    </r>
  </si>
  <si>
    <t>Referenzen: ILO Konventionen 26, 131 - Mindesteinkommen</t>
  </si>
  <si>
    <t>Korruption ist weltweit weitgehend verboten. Korruption führt zu wirtschaftlichen Entscheidungen, die nicht nach dem freien Spiel von Angebot und Nachfrage, sondern durch den Missbrauch der persönlichen Macht zum privaten Nutzen der Akteure, zum Nachteil der betroffenen Unternehmen getroffen werden. Die Folgen sind unter anderem überhöhte und instabile Preise, geringere Qualität und Folgeschäden, geringe Innovationsfähigkeit und langfristig Rückgang der Wettbewerbsfähigkeit innerhalb der Branche.
Unternehmen sollten Vorkehrungen getroffen haben, um sich und ihre Mitarbeiter vor Korruption zu schützen, um eine nachhaltige Existenz des Unternehmens zu gewährleisten.</t>
  </si>
  <si>
    <t>Informationen zu Exportkontrolle</t>
  </si>
  <si>
    <t>Referenzen: ILO Konventionen 29, 105 - Verbot von Zwangsarbeit und disziplinarischen Sanktionsmaßnahmen</t>
  </si>
  <si>
    <t>Referenzen: ILO Konventionen 59, 79, 138, 142, 182 - Verbot von Kinderarbeit</t>
  </si>
  <si>
    <t>Umsatzsteuer-Identikationsnummer:</t>
  </si>
  <si>
    <t>Legend:</t>
  </si>
  <si>
    <t xml:space="preserve">Fields to be filled by BENTELER
</t>
  </si>
  <si>
    <t>Nutzfahrzeuge:</t>
  </si>
  <si>
    <t>Energie Management System (z.B. ISO 50001)</t>
  </si>
  <si>
    <t>Supplier Information:</t>
  </si>
  <si>
    <t>Lieferanteninformation:</t>
  </si>
  <si>
    <t>Rahmenliefervertrag</t>
  </si>
  <si>
    <t>VC Requirements</t>
  </si>
  <si>
    <t>VDA 6.1</t>
  </si>
  <si>
    <t>TechKlasse</t>
  </si>
  <si>
    <t>TCAB0000</t>
  </si>
  <si>
    <t>Ball Joints / Stabi Links</t>
  </si>
  <si>
    <t>TCACF000</t>
  </si>
  <si>
    <t>Casting (Ferrous)</t>
  </si>
  <si>
    <t>TCACI000</t>
  </si>
  <si>
    <t>Investment Casting</t>
  </si>
  <si>
    <t>TCACN000</t>
  </si>
  <si>
    <t>Castings (Non-Ferrous)</t>
  </si>
  <si>
    <t>TCAFF000</t>
  </si>
  <si>
    <t>Forgings, Ferrous</t>
  </si>
  <si>
    <t>TCAFN000</t>
  </si>
  <si>
    <t>Forgings, Aluminum</t>
  </si>
  <si>
    <t>TCAMA000</t>
  </si>
  <si>
    <t>Shock Absorbers</t>
  </si>
  <si>
    <t>TCAMAT000</t>
  </si>
  <si>
    <t>Transmission</t>
  </si>
  <si>
    <t>TCAMB000</t>
  </si>
  <si>
    <t>Brakes &amp; Accessories</t>
  </si>
  <si>
    <t>TCAMB001</t>
  </si>
  <si>
    <t>Brake Pipe / Brake Hose</t>
  </si>
  <si>
    <t>TCAMC000</t>
  </si>
  <si>
    <t>Steering Systems</t>
  </si>
  <si>
    <t>TCAMD000</t>
  </si>
  <si>
    <t>Drive Shafts</t>
  </si>
  <si>
    <t>TCAMF000</t>
  </si>
  <si>
    <t>ZSB Modul Components</t>
  </si>
  <si>
    <t>TCAMS000</t>
  </si>
  <si>
    <t>Springs &amp; Stabilizers</t>
  </si>
  <si>
    <t>TCAMW000</t>
  </si>
  <si>
    <t>Bearings</t>
  </si>
  <si>
    <t>TCAP0000</t>
  </si>
  <si>
    <t>Plastics, Rubber</t>
  </si>
  <si>
    <t>TCAR0000</t>
  </si>
  <si>
    <t>Rubber-Metal</t>
  </si>
  <si>
    <t>TCCCM000</t>
  </si>
  <si>
    <t>Machinery &amp; Equipment</t>
  </si>
  <si>
    <t>TCCCT000</t>
  </si>
  <si>
    <t>Measuring &amp; Test Equipment</t>
  </si>
  <si>
    <t>TCEE0000</t>
  </si>
  <si>
    <t>Electrical Systems</t>
  </si>
  <si>
    <t>TCEEC000</t>
  </si>
  <si>
    <t>Electronic Control Units</t>
  </si>
  <si>
    <t>TCEEM000</t>
  </si>
  <si>
    <t>Electric Motors</t>
  </si>
  <si>
    <t>TCEWA000</t>
  </si>
  <si>
    <t>Cutting</t>
  </si>
  <si>
    <t>TCEWG001</t>
  </si>
  <si>
    <t>TCEWH000</t>
  </si>
  <si>
    <t>Heat Treatment</t>
  </si>
  <si>
    <t>TCEWM000</t>
  </si>
  <si>
    <t>TCEWS000</t>
  </si>
  <si>
    <t>Surface Treatment Service</t>
  </si>
  <si>
    <t>TCEWSV02</t>
  </si>
  <si>
    <t>Surface Treatment, De-Painting</t>
  </si>
  <si>
    <t>TCEXA000</t>
  </si>
  <si>
    <t>EGR Valves</t>
  </si>
  <si>
    <t>TCEXC000</t>
  </si>
  <si>
    <t>Catalytic Converters</t>
  </si>
  <si>
    <t>TCEXD000</t>
  </si>
  <si>
    <t>Dampers</t>
  </si>
  <si>
    <t>TCEXF000</t>
  </si>
  <si>
    <t>Fittings</t>
  </si>
  <si>
    <t>TCEXS000</t>
  </si>
  <si>
    <t>EES Special Parts</t>
  </si>
  <si>
    <t>TCEXW000</t>
  </si>
  <si>
    <t>Gaskets</t>
  </si>
  <si>
    <t>TCEXX000</t>
  </si>
  <si>
    <t>Mats / Isolation</t>
  </si>
  <si>
    <t>TCIAC000</t>
  </si>
  <si>
    <t>Lubricants</t>
  </si>
  <si>
    <t>TCIAS000</t>
  </si>
  <si>
    <t>Surface Treatment Material</t>
  </si>
  <si>
    <t>TCIAW000</t>
  </si>
  <si>
    <t>Welding/Soldering Consumables</t>
  </si>
  <si>
    <t>TCILO004</t>
  </si>
  <si>
    <t>TCILP000</t>
  </si>
  <si>
    <t>Packaging Units</t>
  </si>
  <si>
    <t>TCILT000</t>
  </si>
  <si>
    <t>Transport</t>
  </si>
  <si>
    <t>TCISH000</t>
  </si>
  <si>
    <t>HR Services</t>
  </si>
  <si>
    <t>TCMDI000</t>
  </si>
  <si>
    <t>Stamping Dies,Inhouse Tooling (Benteler)</t>
  </si>
  <si>
    <t>TCMFF000</t>
  </si>
  <si>
    <t>Connecting Elements</t>
  </si>
  <si>
    <t>TCMFS000</t>
  </si>
  <si>
    <t>Sintered parts</t>
  </si>
  <si>
    <t>TCMP0000</t>
  </si>
  <si>
    <t>Press Parts</t>
  </si>
  <si>
    <t>TCMP0002</t>
  </si>
  <si>
    <t>Press Parts, Assy</t>
  </si>
  <si>
    <t>TCMP0003</t>
  </si>
  <si>
    <t>Press Parts, Fine Blank</t>
  </si>
  <si>
    <t>TCMP0004</t>
  </si>
  <si>
    <t>Press Parts, Deep Drawn</t>
  </si>
  <si>
    <t>TCMP0005</t>
  </si>
  <si>
    <t>Rolled Tubular Parts</t>
  </si>
  <si>
    <t>TCMT0000</t>
  </si>
  <si>
    <t>Tubes / Profiles</t>
  </si>
  <si>
    <t>TCMTT000</t>
  </si>
  <si>
    <t>Blooms</t>
  </si>
  <si>
    <t>TCRA0000</t>
  </si>
  <si>
    <t>Aluminium</t>
  </si>
  <si>
    <t>TCRB0000</t>
  </si>
  <si>
    <t>Tailor Blanks</t>
  </si>
  <si>
    <t>TCRGW000</t>
  </si>
  <si>
    <t>Car Windows</t>
  </si>
  <si>
    <t>TCRM0000</t>
  </si>
  <si>
    <t>Magnesium</t>
  </si>
  <si>
    <t>TCRSF000</t>
  </si>
  <si>
    <t>Steel</t>
  </si>
  <si>
    <t>TCRSLC00</t>
  </si>
  <si>
    <t>Billets / Slabs</t>
  </si>
  <si>
    <t>TCSAC000</t>
  </si>
  <si>
    <t>Coal</t>
  </si>
  <si>
    <t>TCSAX000</t>
  </si>
  <si>
    <t>Lime</t>
  </si>
  <si>
    <t>TCSC0000</t>
  </si>
  <si>
    <t>Primary Material</t>
  </si>
  <si>
    <t>TCSG0000</t>
  </si>
  <si>
    <t>Technical Gases</t>
  </si>
  <si>
    <t>TCSSA000</t>
  </si>
  <si>
    <t>Scrap Puchasing</t>
  </si>
  <si>
    <t>TCT00000</t>
  </si>
  <si>
    <t>Tooling</t>
  </si>
  <si>
    <t>Kugelgelenke, Stabianlenkungen</t>
  </si>
  <si>
    <t>Gummi-Metall</t>
  </si>
  <si>
    <t>Elektrische Systeme</t>
  </si>
  <si>
    <t>Technische Gase</t>
  </si>
  <si>
    <t>Werkzeuge</t>
  </si>
  <si>
    <t>Verbindungselemente</t>
  </si>
  <si>
    <t>Pressteile</t>
  </si>
  <si>
    <t>Rohre / Profile</t>
  </si>
  <si>
    <t>Platinen Tailor</t>
  </si>
  <si>
    <t>Stahl</t>
  </si>
  <si>
    <t>Gussteile (Ferrous)</t>
  </si>
  <si>
    <t>Gussteile (Non-Ferrous)</t>
  </si>
  <si>
    <t>Feinguss</t>
  </si>
  <si>
    <t>Schmiedeteile, Ferrous</t>
  </si>
  <si>
    <t>Stoßdämpfer</t>
  </si>
  <si>
    <t>Bremskomponenten</t>
  </si>
  <si>
    <t>Lenksysteme</t>
  </si>
  <si>
    <t>Abtriebswellen</t>
  </si>
  <si>
    <t>ZSB Modulkomponenten</t>
  </si>
  <si>
    <t>Federn / Stabilisatoren</t>
  </si>
  <si>
    <t>Getriebe</t>
  </si>
  <si>
    <t>Radlager</t>
  </si>
  <si>
    <t>Steuergeräte</t>
  </si>
  <si>
    <t>Elektromotoren</t>
  </si>
  <si>
    <t>AGR Ventile</t>
  </si>
  <si>
    <t>Katalysatoren</t>
  </si>
  <si>
    <t>Kompensatoren</t>
  </si>
  <si>
    <t>Zubehör</t>
  </si>
  <si>
    <t>EES, Sonderteile</t>
  </si>
  <si>
    <t>Dichtungen</t>
  </si>
  <si>
    <t>Maschinen &amp; Anlagen</t>
  </si>
  <si>
    <t>Mess- und Prüfmittel</t>
  </si>
  <si>
    <t>Trennen</t>
  </si>
  <si>
    <t>Wärmebehandlung</t>
  </si>
  <si>
    <t>Mechanische Bearbeitung</t>
  </si>
  <si>
    <t>Schmiermittel</t>
  </si>
  <si>
    <t>Oberflächenbehandlung</t>
  </si>
  <si>
    <t>Schweiß- und Lötstoffe</t>
  </si>
  <si>
    <t>Verpackungen</t>
  </si>
  <si>
    <t>Transportdienstleistungen</t>
  </si>
  <si>
    <t>Personal-Dienstleistungen</t>
  </si>
  <si>
    <t>Presswerkzeuge, intern (Benteler)</t>
  </si>
  <si>
    <t>Sinterteile</t>
  </si>
  <si>
    <t>Luppen</t>
  </si>
  <si>
    <t>Autoglas</t>
  </si>
  <si>
    <t>Kohle</t>
  </si>
  <si>
    <t>Kalk</t>
  </si>
  <si>
    <t>Schrotteinkauf</t>
  </si>
  <si>
    <t>Bremsleitung / Bremsschlauch</t>
  </si>
  <si>
    <t>Oberflächenbearbeitung, Entlacken</t>
  </si>
  <si>
    <t>Matten / Isolierungen</t>
  </si>
  <si>
    <t>Pressteile, ZSB</t>
  </si>
  <si>
    <t>Feinschneidteile</t>
  </si>
  <si>
    <t>Tiefziehteile</t>
  </si>
  <si>
    <t>Gerollte Hülsen</t>
  </si>
  <si>
    <t>Knüppel / Brammen</t>
  </si>
  <si>
    <t>Primär Material</t>
  </si>
  <si>
    <t xml:space="preserve">Join the BENTELER-Pool </t>
  </si>
  <si>
    <t>Special approval:</t>
  </si>
  <si>
    <t>Requirement</t>
  </si>
  <si>
    <t>Anforderung</t>
  </si>
  <si>
    <t>Proof of Insurance</t>
  </si>
  <si>
    <t>Versicherungsprüfung</t>
  </si>
  <si>
    <t>BENTELER Supplier Quality Requirement</t>
  </si>
  <si>
    <t>BENTELER Lieferanten Qualitätsanforderung (BSQR)</t>
  </si>
  <si>
    <t xml:space="preserve">D&amp;B Assessment </t>
  </si>
  <si>
    <t>D&amp;B Bewertung</t>
  </si>
  <si>
    <t xml:space="preserve">Supplier Logistic Manual </t>
  </si>
  <si>
    <t>Lieferanten Logistik Handbuch</t>
  </si>
  <si>
    <t>Bewertung</t>
  </si>
  <si>
    <t>green</t>
  </si>
  <si>
    <t>grün</t>
  </si>
  <si>
    <t>gelb</t>
  </si>
  <si>
    <t>yellow</t>
  </si>
  <si>
    <t>HZP No.:</t>
  </si>
  <si>
    <t>HZP Nr.:</t>
  </si>
  <si>
    <t>Tritt dem BENTELER-Pool bei</t>
  </si>
  <si>
    <t>PSB / Produktsicherheitsbeauftragter</t>
  </si>
  <si>
    <t>PSB / Product Safety Representative</t>
  </si>
  <si>
    <t>Sonderfreigabe:</t>
  </si>
  <si>
    <t>Risk Indicator:</t>
  </si>
  <si>
    <t>Failure Score:</t>
  </si>
  <si>
    <t>Fehlerbewertung:</t>
  </si>
  <si>
    <t>Risikoindikator:</t>
  </si>
  <si>
    <t>Supplier Assessment on site</t>
  </si>
  <si>
    <t>Lieferantenbewertung vor Ort</t>
  </si>
  <si>
    <t>rot</t>
  </si>
  <si>
    <t>red</t>
  </si>
  <si>
    <t>Vor Ort Bewertung</t>
  </si>
  <si>
    <t>Bestanden</t>
  </si>
  <si>
    <t>Stellen Sie sicher, dass alle Nachweise, Unterschriften und die HZP-Nr. für Abschnitt C und D vorliegen. 
!!! Die Zulassung ist nur für bestimmte Technologieklassen/es gültig !!!</t>
  </si>
  <si>
    <t>Make sure that all evidence documents, signatures and HZP No. for section C and D are available. 
!!! Approval is valid for specified Technology Class/es only !!!</t>
  </si>
  <si>
    <t>Contact Person</t>
  </si>
  <si>
    <t>Kontaktperson</t>
  </si>
  <si>
    <t>Name</t>
  </si>
  <si>
    <t>Buyer Code:</t>
  </si>
  <si>
    <t>Einkäufer Gruppe:</t>
  </si>
  <si>
    <t>Lieferantenklasse:</t>
  </si>
  <si>
    <t>Vendor Class:</t>
  </si>
  <si>
    <t xml:space="preserve">Verbindlich*: </t>
  </si>
  <si>
    <t>Mandatory*:</t>
  </si>
  <si>
    <t>x¹</t>
  </si>
  <si>
    <t>x²/(x)</t>
  </si>
  <si>
    <t>General Terms and Conditions</t>
  </si>
  <si>
    <t>Allgemeine Geschäftsbedingungen</t>
  </si>
  <si>
    <t>* x = ja; - = nein; (x) = kann; x¹ = nur VW, BMW Lieferkette; x² = nur für Serienlieferungen</t>
  </si>
  <si>
    <t>* x = yes; - = no; (x) = can; x¹ = only VW, BMW supply chain; x² = only for serial supply</t>
  </si>
  <si>
    <t xml:space="preserve">VDA 6.3 Potentialanalyse P1 </t>
  </si>
  <si>
    <t>(Selbst-Audit)</t>
  </si>
  <si>
    <t xml:space="preserve">VDA 6.3 Potential Analysis P1 </t>
  </si>
  <si>
    <t>(self-audit)</t>
  </si>
  <si>
    <t>!!! For use by BENTELER only !!!</t>
  </si>
  <si>
    <t>!!! Nur zur BENTELER Verwendung !!!</t>
  </si>
  <si>
    <t>Approved</t>
  </si>
  <si>
    <t>Conditionally Approved</t>
  </si>
  <si>
    <t>Not Approved</t>
  </si>
  <si>
    <t>Freigegeben</t>
  </si>
  <si>
    <t>Bedingt freigegeben</t>
  </si>
  <si>
    <t>Nicht freigegeben</t>
  </si>
  <si>
    <t>Approval</t>
  </si>
  <si>
    <t>Bedingungen:</t>
  </si>
  <si>
    <t>Decision</t>
  </si>
  <si>
    <t>Entscheidung</t>
  </si>
  <si>
    <t>Approval status:</t>
  </si>
  <si>
    <t>Freigabestatus:</t>
  </si>
  <si>
    <t>Assigned SQE</t>
  </si>
  <si>
    <t>Zugeordneter SQE</t>
  </si>
  <si>
    <t>Decision by:</t>
  </si>
  <si>
    <t>Entscheidung durch:</t>
  </si>
  <si>
    <t>Function</t>
  </si>
  <si>
    <t>Funktion</t>
  </si>
  <si>
    <t>Signature / Date:</t>
  </si>
  <si>
    <t>Unterschrift / Datum:</t>
  </si>
  <si>
    <t>Social Responsibility Check passed</t>
  </si>
  <si>
    <t>Social Responsibility Check not passed</t>
  </si>
  <si>
    <t>Soziale Verantwortung Check bestanden</t>
  </si>
  <si>
    <t>Soziale Verantwortung Check nicht bestanden</t>
  </si>
  <si>
    <t>(TK gem.: BS.PU.002 Material, Technologiedefinition)</t>
  </si>
  <si>
    <t>(TC acc. to: BS.PU.002 Material, Technology Definition)</t>
  </si>
  <si>
    <t>Regional Procurement Director
(supplier production location)</t>
  </si>
  <si>
    <t>Regional Procurement Director
(Lieferantenproduktionsstandort)</t>
  </si>
  <si>
    <t>(VC1-2 alle 4 Funktionen verpflichtend / VC3 nur Funktionen 1 und 2 notwendig / VC4 nur Funktion 1 notwendig)</t>
  </si>
  <si>
    <t>(VC1-2 all 4 functions mandatory / VC3 only functions 1 and 2 necessary / VC4 only function 1 necessary)</t>
  </si>
  <si>
    <t>Anzahl der Mitarbeiter des Unternehmens in Bereichen (letzte 3 Jahre)</t>
  </si>
  <si>
    <t>Company employees in areas (Last 3 years)</t>
  </si>
  <si>
    <t>Currency</t>
  </si>
  <si>
    <t>Währung</t>
  </si>
  <si>
    <t>EUR</t>
  </si>
  <si>
    <t>Europäischer Euro</t>
  </si>
  <si>
    <t>European Euro</t>
  </si>
  <si>
    <t>USD</t>
  </si>
  <si>
    <t>US Amerikanische Dollar</t>
  </si>
  <si>
    <t>United States Dollar</t>
  </si>
  <si>
    <t>CNY</t>
  </si>
  <si>
    <t>Chinesischer Renminbi</t>
  </si>
  <si>
    <t>Chinese Renminbi</t>
  </si>
  <si>
    <t>ADP</t>
  </si>
  <si>
    <t>Andorianische Peseta</t>
  </si>
  <si>
    <t>Andoran peseta</t>
  </si>
  <si>
    <t>AED</t>
  </si>
  <si>
    <t>Vereinigte Arabische Emirate Dirham</t>
  </si>
  <si>
    <t>United Arab Emirates Dirham</t>
  </si>
  <si>
    <t>AFA</t>
  </si>
  <si>
    <t>Afghani</t>
  </si>
  <si>
    <t>ALL</t>
  </si>
  <si>
    <t>Albanische Lek</t>
  </si>
  <si>
    <t>Albanian Lek</t>
  </si>
  <si>
    <t>AMD</t>
  </si>
  <si>
    <t>Armenische Dram</t>
  </si>
  <si>
    <t>Armenian Dram</t>
  </si>
  <si>
    <t>ANG</t>
  </si>
  <si>
    <t>Antilianische Gulden</t>
  </si>
  <si>
    <t>West Indian Guilder</t>
  </si>
  <si>
    <t>AON</t>
  </si>
  <si>
    <t>Angolanische neue Kwanza</t>
  </si>
  <si>
    <t>Angolan New Kwanza</t>
  </si>
  <si>
    <t>AOR</t>
  </si>
  <si>
    <t>Angolanische Kwanza Reajustado</t>
  </si>
  <si>
    <t>Angolan Kwanza Reajustado</t>
  </si>
  <si>
    <t>ARS</t>
  </si>
  <si>
    <t>Argentinische Peso</t>
  </si>
  <si>
    <t>Argentine Peso</t>
  </si>
  <si>
    <t>ATS</t>
  </si>
  <si>
    <t>Österreichische Schilling</t>
  </si>
  <si>
    <t>Austrian Schilling</t>
  </si>
  <si>
    <t>AUD</t>
  </si>
  <si>
    <t>Australien Dollar</t>
  </si>
  <si>
    <t>Australian Dollar</t>
  </si>
  <si>
    <t>AWG</t>
  </si>
  <si>
    <t>Arubanische Gulden</t>
  </si>
  <si>
    <t>Aruban Guilder</t>
  </si>
  <si>
    <t>AZM</t>
  </si>
  <si>
    <t>Aserbaidschanische Manat</t>
  </si>
  <si>
    <t>Azerbaijan Manat</t>
  </si>
  <si>
    <t>BAM</t>
  </si>
  <si>
    <t>Bosnia and Herzegovina Convertible Mark</t>
  </si>
  <si>
    <t>BBD</t>
  </si>
  <si>
    <t>Barbados-Dollar</t>
  </si>
  <si>
    <t>Barbados Dollar</t>
  </si>
  <si>
    <t>BDT</t>
  </si>
  <si>
    <t>Bangladesch Taka</t>
  </si>
  <si>
    <t>Bangladesh Taka</t>
  </si>
  <si>
    <t>BEF</t>
  </si>
  <si>
    <t>Belgische Franken</t>
  </si>
  <si>
    <t>Belgian Franc</t>
  </si>
  <si>
    <t>BGN</t>
  </si>
  <si>
    <t>Bulgarische Lew</t>
  </si>
  <si>
    <t>Bulgarian Lev</t>
  </si>
  <si>
    <t>BHD</t>
  </si>
  <si>
    <t>Bahrein-Dinar</t>
  </si>
  <si>
    <t>Bahrain Dinar</t>
  </si>
  <si>
    <t>BIF</t>
  </si>
  <si>
    <t>Burundi Frank</t>
  </si>
  <si>
    <t>Burundi Franc</t>
  </si>
  <si>
    <t>BMD</t>
  </si>
  <si>
    <t>Bermuda Dollar</t>
  </si>
  <si>
    <t>Bermudan Dollar</t>
  </si>
  <si>
    <t>BND</t>
  </si>
  <si>
    <t>Brunei Dollar</t>
  </si>
  <si>
    <t>BOB</t>
  </si>
  <si>
    <t>Boliviano</t>
  </si>
  <si>
    <t>BRL</t>
  </si>
  <si>
    <t>Brasilianische Real</t>
  </si>
  <si>
    <t>Brazilian Real</t>
  </si>
  <si>
    <t>BSD</t>
  </si>
  <si>
    <t>Bahama Dollar</t>
  </si>
  <si>
    <t>Bahaman Dollar</t>
  </si>
  <si>
    <t>BTN</t>
  </si>
  <si>
    <t>Bhutan Ngultrum</t>
  </si>
  <si>
    <t>BWP</t>
  </si>
  <si>
    <t>Botswanische Pula</t>
  </si>
  <si>
    <t>Botswana Pula</t>
  </si>
  <si>
    <t>BYB</t>
  </si>
  <si>
    <t>Weissrussische Rubel</t>
  </si>
  <si>
    <t>Belorussian Ruble</t>
  </si>
  <si>
    <t>BZD</t>
  </si>
  <si>
    <t>Belize-Dollar</t>
  </si>
  <si>
    <t>Belize Dollar</t>
  </si>
  <si>
    <t>Kanadische Dollar</t>
  </si>
  <si>
    <t>Canadian Dollar</t>
  </si>
  <si>
    <t>CFP</t>
  </si>
  <si>
    <t>Französischer Franc (Pazifik Inseln)</t>
  </si>
  <si>
    <t>French Franc (Pacific Islands)</t>
  </si>
  <si>
    <t>CHF</t>
  </si>
  <si>
    <t>Schweizer Franken</t>
  </si>
  <si>
    <t>Swiss Franc</t>
  </si>
  <si>
    <t>CLP</t>
  </si>
  <si>
    <t>Chilenische Pesos</t>
  </si>
  <si>
    <t>Chilean Peso</t>
  </si>
  <si>
    <t>COP</t>
  </si>
  <si>
    <t>Kolumbianische Peso</t>
  </si>
  <si>
    <t>Colombian Peso</t>
  </si>
  <si>
    <t>CRC</t>
  </si>
  <si>
    <t>Costa-Rica-Colon</t>
  </si>
  <si>
    <t>Costa Rica Colon</t>
  </si>
  <si>
    <t>CUP</t>
  </si>
  <si>
    <t>Kubanische Peso</t>
  </si>
  <si>
    <t>Cuban Peso</t>
  </si>
  <si>
    <t>CVE</t>
  </si>
  <si>
    <t>Kap-Verde-Escudo</t>
  </si>
  <si>
    <t>Cape Verde Escudo</t>
  </si>
  <si>
    <t>CYP</t>
  </si>
  <si>
    <t>Zypern Pfund</t>
  </si>
  <si>
    <t>Cyprus Pound</t>
  </si>
  <si>
    <t>CZK</t>
  </si>
  <si>
    <t>Tschechische Krone</t>
  </si>
  <si>
    <t>Czech Krona</t>
  </si>
  <si>
    <t>DJF</t>
  </si>
  <si>
    <t>Dschibuti Frank</t>
  </si>
  <si>
    <t>Djibouti Franc</t>
  </si>
  <si>
    <t>DKK</t>
  </si>
  <si>
    <t>Dänische Kronen</t>
  </si>
  <si>
    <t>Danish Krone</t>
  </si>
  <si>
    <t>DOP</t>
  </si>
  <si>
    <t>Dominikanische Peso</t>
  </si>
  <si>
    <t>Dominican Peso</t>
  </si>
  <si>
    <t>DZD</t>
  </si>
  <si>
    <t>Algerische Dinar</t>
  </si>
  <si>
    <t>Algerian Dinar</t>
  </si>
  <si>
    <t>ECS</t>
  </si>
  <si>
    <t>Ecuadorianische Sucre</t>
  </si>
  <si>
    <t>Ecuadorian Sucre</t>
  </si>
  <si>
    <t>EEK</t>
  </si>
  <si>
    <t>Estnische Krone</t>
  </si>
  <si>
    <t>Estonian Krone</t>
  </si>
  <si>
    <t>EGP</t>
  </si>
  <si>
    <t>Ägyptisches Pfund</t>
  </si>
  <si>
    <t>Egyptian Pound</t>
  </si>
  <si>
    <t>ERN</t>
  </si>
  <si>
    <t>Eritreische Nakfa</t>
  </si>
  <si>
    <t>Eritrean Nafka</t>
  </si>
  <si>
    <t>ESP</t>
  </si>
  <si>
    <t>Spanische Peseten</t>
  </si>
  <si>
    <t>Spanish Peseta</t>
  </si>
  <si>
    <t>ETB</t>
  </si>
  <si>
    <t>Äthiopische Birr</t>
  </si>
  <si>
    <t>Ethiopian Birr</t>
  </si>
  <si>
    <t>FIM</t>
  </si>
  <si>
    <t>Finnische Mark</t>
  </si>
  <si>
    <t>Finnish markka</t>
  </si>
  <si>
    <t>FJD</t>
  </si>
  <si>
    <t>Fidschi-Dollar</t>
  </si>
  <si>
    <t>Fiji Dollar</t>
  </si>
  <si>
    <t>FKP</t>
  </si>
  <si>
    <t>Falkland Pfund</t>
  </si>
  <si>
    <t>Falkland Pound</t>
  </si>
  <si>
    <t>FRF</t>
  </si>
  <si>
    <t>Französische Franken</t>
  </si>
  <si>
    <t>French Franc</t>
  </si>
  <si>
    <t>GBP</t>
  </si>
  <si>
    <t>Britische Pfund</t>
  </si>
  <si>
    <t>British Pound</t>
  </si>
  <si>
    <t>GEL</t>
  </si>
  <si>
    <t>Georgisches Lari</t>
  </si>
  <si>
    <t>Georgian Lari</t>
  </si>
  <si>
    <t>GHC</t>
  </si>
  <si>
    <t>Ghanesische Cedi</t>
  </si>
  <si>
    <t>Ghanian Cedi</t>
  </si>
  <si>
    <t>GIP</t>
  </si>
  <si>
    <t>Gibralter Pfund</t>
  </si>
  <si>
    <t>Gibraltar Pound</t>
  </si>
  <si>
    <t>GMD</t>
  </si>
  <si>
    <t>Gambanesische Dalasi</t>
  </si>
  <si>
    <t>Gambian Dalasi</t>
  </si>
  <si>
    <t>GNF</t>
  </si>
  <si>
    <t>Guinea Franc</t>
  </si>
  <si>
    <t>Guinean Franc</t>
  </si>
  <si>
    <t>GRD</t>
  </si>
  <si>
    <t>Griechische Drachme</t>
  </si>
  <si>
    <t>Greek Drachma</t>
  </si>
  <si>
    <t>GTQ</t>
  </si>
  <si>
    <t>Guatemalische Quetzal</t>
  </si>
  <si>
    <t>Guatemalan Quetzal</t>
  </si>
  <si>
    <t>GWP</t>
  </si>
  <si>
    <t>Guinea-Peso</t>
  </si>
  <si>
    <t>Guinea Peso</t>
  </si>
  <si>
    <t>GYD</t>
  </si>
  <si>
    <t>Guyana-Dollar</t>
  </si>
  <si>
    <t>Guyana Dollar</t>
  </si>
  <si>
    <t>HKD</t>
  </si>
  <si>
    <t>Hong Kong Dollar</t>
  </si>
  <si>
    <t>HNL</t>
  </si>
  <si>
    <t>Honduranische Lempira</t>
  </si>
  <si>
    <t>Honduran Lempira</t>
  </si>
  <si>
    <t>HRK</t>
  </si>
  <si>
    <t>Kroatische Kuna</t>
  </si>
  <si>
    <t>Croatian kuna</t>
  </si>
  <si>
    <t>HTG</t>
  </si>
  <si>
    <t>Haitianische Gourde</t>
  </si>
  <si>
    <t>Haitian Gourde</t>
  </si>
  <si>
    <t>HUF</t>
  </si>
  <si>
    <t>Ungarischer Forint</t>
  </si>
  <si>
    <t>Hungarian Forint</t>
  </si>
  <si>
    <t>IDR</t>
  </si>
  <si>
    <t>Indonesische Rupiah</t>
  </si>
  <si>
    <t>Indonesian Rupiah</t>
  </si>
  <si>
    <t>IEP</t>
  </si>
  <si>
    <t>Irisches Pfund</t>
  </si>
  <si>
    <t>Irish Punt</t>
  </si>
  <si>
    <t>ILS</t>
  </si>
  <si>
    <t>Israelische Schekel</t>
  </si>
  <si>
    <t>Israeli Scheckel</t>
  </si>
  <si>
    <t>INR</t>
  </si>
  <si>
    <t>Indian Rupee</t>
  </si>
  <si>
    <t>IQD</t>
  </si>
  <si>
    <t>Irakische-Dinar</t>
  </si>
  <si>
    <t>Iraqui Dinar</t>
  </si>
  <si>
    <t>IRR</t>
  </si>
  <si>
    <t>Iranische Rial</t>
  </si>
  <si>
    <t>Iranian Rial</t>
  </si>
  <si>
    <t>ISK</t>
  </si>
  <si>
    <t>Isländische Krone</t>
  </si>
  <si>
    <t>Iceland Krona</t>
  </si>
  <si>
    <t>ITL</t>
  </si>
  <si>
    <t>Italienische Lire</t>
  </si>
  <si>
    <t>Italian Lira</t>
  </si>
  <si>
    <t>JMD</t>
  </si>
  <si>
    <t>Jamaika-Dollar</t>
  </si>
  <si>
    <t>Jamaican Dollar</t>
  </si>
  <si>
    <t>JOD</t>
  </si>
  <si>
    <t>Jordan-Dinar</t>
  </si>
  <si>
    <t>Jordanian Dinar</t>
  </si>
  <si>
    <t>JPY</t>
  </si>
  <si>
    <t>Japanische Yen</t>
  </si>
  <si>
    <t>Japanese Yen</t>
  </si>
  <si>
    <t>KES</t>
  </si>
  <si>
    <t>Kenianische Schilling</t>
  </si>
  <si>
    <t>Kenyan Shilling</t>
  </si>
  <si>
    <t>KGS</t>
  </si>
  <si>
    <t>Kirgisische Som</t>
  </si>
  <si>
    <t>Kyrgyzstan Som</t>
  </si>
  <si>
    <t>KHR</t>
  </si>
  <si>
    <t>Kambodschanische Riel</t>
  </si>
  <si>
    <t>Cambodian Riel</t>
  </si>
  <si>
    <t>KMF</t>
  </si>
  <si>
    <t>Komoren-Frank</t>
  </si>
  <si>
    <t>Comoros Franc</t>
  </si>
  <si>
    <t>KPW</t>
  </si>
  <si>
    <t>Nordkoreanische Won</t>
  </si>
  <si>
    <t>North Korean Won</t>
  </si>
  <si>
    <t>KRW</t>
  </si>
  <si>
    <t>Südkoreanische Won</t>
  </si>
  <si>
    <t>South Korean Won</t>
  </si>
  <si>
    <t>KWD</t>
  </si>
  <si>
    <t>Kuwaitische Dinar</t>
  </si>
  <si>
    <t>Kuwaiti Dinar</t>
  </si>
  <si>
    <t>KYD</t>
  </si>
  <si>
    <t>Kaiman-Dollar</t>
  </si>
  <si>
    <t>Cayman Dollar</t>
  </si>
  <si>
    <t>KZT</t>
  </si>
  <si>
    <t>Kazachische Tenge</t>
  </si>
  <si>
    <t>Kazakstanian Tenge</t>
  </si>
  <si>
    <t>LAK</t>
  </si>
  <si>
    <t>Laotische Kip</t>
  </si>
  <si>
    <t>Laotian Kip</t>
  </si>
  <si>
    <t>LBP</t>
  </si>
  <si>
    <t>Libanesisches Pfund</t>
  </si>
  <si>
    <t>Lebanese Pound</t>
  </si>
  <si>
    <t>LKR</t>
  </si>
  <si>
    <t>Sri-Lanka-Rupie</t>
  </si>
  <si>
    <t>Sri Lankan Rupee</t>
  </si>
  <si>
    <t>LRD</t>
  </si>
  <si>
    <t>Liberianischer Dollar</t>
  </si>
  <si>
    <t>Liberian Dollar</t>
  </si>
  <si>
    <t>LSL</t>
  </si>
  <si>
    <t>Lesotische Loti</t>
  </si>
  <si>
    <t>Lesotho Loti</t>
  </si>
  <si>
    <t>LTL</t>
  </si>
  <si>
    <t>Litauische Lita</t>
  </si>
  <si>
    <t>Lithuanian Lita</t>
  </si>
  <si>
    <t>LUF</t>
  </si>
  <si>
    <t>Luxembourgische Franken</t>
  </si>
  <si>
    <t>Luxembourg Franc</t>
  </si>
  <si>
    <t>LVL</t>
  </si>
  <si>
    <t>Lettländische Lat</t>
  </si>
  <si>
    <t>Latvian Lat</t>
  </si>
  <si>
    <t>LYD</t>
  </si>
  <si>
    <t>Libyscher Dinar</t>
  </si>
  <si>
    <t>Libyan Dinar</t>
  </si>
  <si>
    <t>MAD</t>
  </si>
  <si>
    <t>Marokkanische Dirham</t>
  </si>
  <si>
    <t>Moroccan Dirham</t>
  </si>
  <si>
    <t>MDL</t>
  </si>
  <si>
    <t>Moldavische Lei</t>
  </si>
  <si>
    <t>Moldavian Leu</t>
  </si>
  <si>
    <t>MGF</t>
  </si>
  <si>
    <t>Madagasker Frank</t>
  </si>
  <si>
    <t>Madagascan Franc</t>
  </si>
  <si>
    <t>MKD</t>
  </si>
  <si>
    <t>Mazedonische Denar</t>
  </si>
  <si>
    <t>Macedonian Denar</t>
  </si>
  <si>
    <t>MMK</t>
  </si>
  <si>
    <t>Myanmar Kyat</t>
  </si>
  <si>
    <t>MNT</t>
  </si>
  <si>
    <t>Mongolianische Tugrik</t>
  </si>
  <si>
    <t>Mongolian Tugrik</t>
  </si>
  <si>
    <t>MOP</t>
  </si>
  <si>
    <t>Macauanische Pataca</t>
  </si>
  <si>
    <t>Macao Pataca</t>
  </si>
  <si>
    <t>MRO</t>
  </si>
  <si>
    <t>Mauretanische Ouguiya</t>
  </si>
  <si>
    <t>Mauritanian Ouguiya</t>
  </si>
  <si>
    <t>MTL</t>
  </si>
  <si>
    <t>Maltesische Lira</t>
  </si>
  <si>
    <t>Maltese Lira</t>
  </si>
  <si>
    <t>MUR</t>
  </si>
  <si>
    <t>Mauritius Rupie</t>
  </si>
  <si>
    <t>Mauritian Rupee</t>
  </si>
  <si>
    <t>MVR</t>
  </si>
  <si>
    <t>Maledivische Rufiyaa</t>
  </si>
  <si>
    <t>Maldive Rufiyaa</t>
  </si>
  <si>
    <t>MWK</t>
  </si>
  <si>
    <t>Malawi-Kwacha</t>
  </si>
  <si>
    <t>Malawi Kwacha</t>
  </si>
  <si>
    <t>MXN</t>
  </si>
  <si>
    <t>Mexikanische Pesos</t>
  </si>
  <si>
    <t>Mexican Pesos</t>
  </si>
  <si>
    <t>MYR</t>
  </si>
  <si>
    <t>Malaysischer Ringgit</t>
  </si>
  <si>
    <t>Malaysian Ringgit</t>
  </si>
  <si>
    <t>MZM</t>
  </si>
  <si>
    <t>Mosambikanische Metical</t>
  </si>
  <si>
    <t>Mozambique Metical</t>
  </si>
  <si>
    <t>NAD</t>
  </si>
  <si>
    <t>Namibia Dollar</t>
  </si>
  <si>
    <t>Namibian Dollar</t>
  </si>
  <si>
    <t>NGN</t>
  </si>
  <si>
    <t>Nigerianische Naira</t>
  </si>
  <si>
    <t>Nigerian Naira</t>
  </si>
  <si>
    <t>NIO</t>
  </si>
  <si>
    <t>Nicaraguanische Cordoba Oro</t>
  </si>
  <si>
    <t>Nicaraguan Cordoba Oro</t>
  </si>
  <si>
    <t>NLG</t>
  </si>
  <si>
    <t>Niederländische Gulden</t>
  </si>
  <si>
    <t>Dutch Guilder</t>
  </si>
  <si>
    <t>NOK</t>
  </si>
  <si>
    <t>Norwegische Kronen</t>
  </si>
  <si>
    <t>Norwegian Krone</t>
  </si>
  <si>
    <t>NPR</t>
  </si>
  <si>
    <t>Nepalesische Rupie</t>
  </si>
  <si>
    <t>Nepalese Rupee</t>
  </si>
  <si>
    <t>NZD</t>
  </si>
  <si>
    <t>Neuseeland-Dollar</t>
  </si>
  <si>
    <t>New Zealand Dollars</t>
  </si>
  <si>
    <t>OMR</t>
  </si>
  <si>
    <t>Rial Omani</t>
  </si>
  <si>
    <t>Omani Rial</t>
  </si>
  <si>
    <t>PAB</t>
  </si>
  <si>
    <t>Panamaische Balboa</t>
  </si>
  <si>
    <t>Panamanian Balboa</t>
  </si>
  <si>
    <t>PEN</t>
  </si>
  <si>
    <t>Peruanischer neuer Sol</t>
  </si>
  <si>
    <t>Peruvian New Sol</t>
  </si>
  <si>
    <t>PGK</t>
  </si>
  <si>
    <t>Papua-Neuguineische Kina</t>
  </si>
  <si>
    <t>Papua New Guinea Kina</t>
  </si>
  <si>
    <t>PHP</t>
  </si>
  <si>
    <t>Philippinische Peso</t>
  </si>
  <si>
    <t>Philippine Peso</t>
  </si>
  <si>
    <t>PKR</t>
  </si>
  <si>
    <t>Pakistanische Rupie</t>
  </si>
  <si>
    <t>Pakistani Rupee</t>
  </si>
  <si>
    <t>PLN</t>
  </si>
  <si>
    <t>Polnische Zloty (neu)</t>
  </si>
  <si>
    <t>Polish Zloty (new)</t>
  </si>
  <si>
    <t>PLZ</t>
  </si>
  <si>
    <t>Polish Zloty</t>
  </si>
  <si>
    <t>PTE</t>
  </si>
  <si>
    <t>Portugiesische Escudos</t>
  </si>
  <si>
    <t>Portuguese Escudo</t>
  </si>
  <si>
    <t>PYG</t>
  </si>
  <si>
    <t>Paraguayische Guarani</t>
  </si>
  <si>
    <t>Paraguayan Guarani</t>
  </si>
  <si>
    <t>QAR</t>
  </si>
  <si>
    <t>Katar-Riyal</t>
  </si>
  <si>
    <t>Qatar Rial</t>
  </si>
  <si>
    <t>RMB</t>
  </si>
  <si>
    <t>Chinesische RenMinBi Yuan</t>
  </si>
  <si>
    <t>Chinese Yuan Renminbi</t>
  </si>
  <si>
    <t>ROL</t>
  </si>
  <si>
    <t>Rumänische Lei</t>
  </si>
  <si>
    <t>Romanian Leu</t>
  </si>
  <si>
    <t>RON</t>
  </si>
  <si>
    <t>Romanian Leu New</t>
  </si>
  <si>
    <t>RSD</t>
  </si>
  <si>
    <t>Serbischer Dinar</t>
  </si>
  <si>
    <t>Serbian Dinar</t>
  </si>
  <si>
    <t>RUB</t>
  </si>
  <si>
    <t>Russische Rubel</t>
  </si>
  <si>
    <t>Russian Ruble</t>
  </si>
  <si>
    <t>RUE</t>
  </si>
  <si>
    <t>RWF</t>
  </si>
  <si>
    <t>Ruanda Franc</t>
  </si>
  <si>
    <t>Rwandan Franc</t>
  </si>
  <si>
    <t>SAR</t>
  </si>
  <si>
    <t>Saudi Riyal</t>
  </si>
  <si>
    <t>SBD</t>
  </si>
  <si>
    <t>Salomonen Dollar</t>
  </si>
  <si>
    <t>Solomon Islands Dollar</t>
  </si>
  <si>
    <t>SCR</t>
  </si>
  <si>
    <t>Seychellen Rupie</t>
  </si>
  <si>
    <t>Seychelles Rupee</t>
  </si>
  <si>
    <t>SDP</t>
  </si>
  <si>
    <t>Sudanesisches Pfund</t>
  </si>
  <si>
    <t>Sudanese Pound</t>
  </si>
  <si>
    <t>SEK</t>
  </si>
  <si>
    <t>Schwedische Kronen</t>
  </si>
  <si>
    <t>Swedish Krona</t>
  </si>
  <si>
    <t>SGD</t>
  </si>
  <si>
    <t>Singapur Dollar</t>
  </si>
  <si>
    <t>Singapore Dollar</t>
  </si>
  <si>
    <t>SHP</t>
  </si>
  <si>
    <t>St. Helena Pfund</t>
  </si>
  <si>
    <t>St.Helena Pound</t>
  </si>
  <si>
    <t>SIT</t>
  </si>
  <si>
    <t>Slowenische Tolar</t>
  </si>
  <si>
    <t>Slovenian Tolar</t>
  </si>
  <si>
    <t>SKK</t>
  </si>
  <si>
    <t>Slowakische Krone</t>
  </si>
  <si>
    <t>Slovakian Krona</t>
  </si>
  <si>
    <t>SLL</t>
  </si>
  <si>
    <t>Sierra Leone Leone</t>
  </si>
  <si>
    <t>SOS</t>
  </si>
  <si>
    <t>Somalia Schilling</t>
  </si>
  <si>
    <t>Somalian Shilling</t>
  </si>
  <si>
    <t>SRG</t>
  </si>
  <si>
    <t>Surinamische Gulden</t>
  </si>
  <si>
    <t>Surinam Guilder</t>
  </si>
  <si>
    <t>STD</t>
  </si>
  <si>
    <t>Santomeische Dobra</t>
  </si>
  <si>
    <t>Sao Tome / Principe Dobra</t>
  </si>
  <si>
    <t>SVC</t>
  </si>
  <si>
    <t>El Salvador-Colon</t>
  </si>
  <si>
    <t>El Salvador Colon</t>
  </si>
  <si>
    <t>SYP</t>
  </si>
  <si>
    <t>Syrisches Pfund</t>
  </si>
  <si>
    <t>Syrian Pound</t>
  </si>
  <si>
    <t>SZL</t>
  </si>
  <si>
    <t>Swasiländische Lilangeni</t>
  </si>
  <si>
    <t>Swaziland Lilangeni</t>
  </si>
  <si>
    <t>THB</t>
  </si>
  <si>
    <t>Thailand Bhat</t>
  </si>
  <si>
    <t>Thailand Baht</t>
  </si>
  <si>
    <t>TJR</t>
  </si>
  <si>
    <t>Tadschikische Rubel</t>
  </si>
  <si>
    <t>Tajikistani Ruble</t>
  </si>
  <si>
    <t>TMM</t>
  </si>
  <si>
    <t>Turkmenische Manat</t>
  </si>
  <si>
    <t>Turkmenistani Manat</t>
  </si>
  <si>
    <t>TND</t>
  </si>
  <si>
    <t>Tunesischer Dinar</t>
  </si>
  <si>
    <t>Tunisian Dinar</t>
  </si>
  <si>
    <t>TOP</t>
  </si>
  <si>
    <t>Tongaische Pa'anga</t>
  </si>
  <si>
    <t>Tongan Pa'anga</t>
  </si>
  <si>
    <t>TPE</t>
  </si>
  <si>
    <t>Timor Escudo</t>
  </si>
  <si>
    <t>TRL</t>
  </si>
  <si>
    <t>Türkische Lira</t>
  </si>
  <si>
    <t>Turkish Lira</t>
  </si>
  <si>
    <t>TRY</t>
  </si>
  <si>
    <t>New Turkish Lira</t>
  </si>
  <si>
    <t>TTD</t>
  </si>
  <si>
    <t>Trinidad-u. Tobago-Dollar</t>
  </si>
  <si>
    <t>Trinidad and Tobago Dollar</t>
  </si>
  <si>
    <t>TWD</t>
  </si>
  <si>
    <t>Neuer Taiwan-Dollar</t>
  </si>
  <si>
    <t>New Taiwan Dollar</t>
  </si>
  <si>
    <t>TZS</t>
  </si>
  <si>
    <t>Tansania-Shilling</t>
  </si>
  <si>
    <t>Tanzanian Shilling</t>
  </si>
  <si>
    <t>UAH</t>
  </si>
  <si>
    <t>Ukrainische Karbowanez</t>
  </si>
  <si>
    <t>Ukrainian Hryvnia</t>
  </si>
  <si>
    <t>UAK</t>
  </si>
  <si>
    <t>Ukrainian Karbowanez (old)</t>
  </si>
  <si>
    <t>UGX</t>
  </si>
  <si>
    <t>Uganda Schilling</t>
  </si>
  <si>
    <t>Ugandan Shilling</t>
  </si>
  <si>
    <t>USDN</t>
  </si>
  <si>
    <t>(Intern) Amerikanische Dollar (5 Nachk.)</t>
  </si>
  <si>
    <t>(Internal) United States Dollar (5 Dec.)</t>
  </si>
  <si>
    <t>UYU</t>
  </si>
  <si>
    <t>Uruguy Peso (neu)</t>
  </si>
  <si>
    <t>Uruguayan Peso (new)</t>
  </si>
  <si>
    <t>UZS</t>
  </si>
  <si>
    <t>Uzbekistan Sum</t>
  </si>
  <si>
    <t>Uzbekistan Som</t>
  </si>
  <si>
    <t>VEB</t>
  </si>
  <si>
    <t>Venezolanische Bolivar</t>
  </si>
  <si>
    <t>Venezuelan Bolivar</t>
  </si>
  <si>
    <t>VND</t>
  </si>
  <si>
    <t>Vietnamesische Dong</t>
  </si>
  <si>
    <t>Vietnamese Dong</t>
  </si>
  <si>
    <t>VUV</t>
  </si>
  <si>
    <t>Vanuatische Vatu</t>
  </si>
  <si>
    <t>Vanuatu Vatu</t>
  </si>
  <si>
    <t>WST</t>
  </si>
  <si>
    <t>Samoanische Tala</t>
  </si>
  <si>
    <t>Samoan Tala</t>
  </si>
  <si>
    <t>XAF</t>
  </si>
  <si>
    <t>CFA Franc  BEAC</t>
  </si>
  <si>
    <t>Gabon CFA Franc BEAC</t>
  </si>
  <si>
    <t>XCD</t>
  </si>
  <si>
    <t>Ostkaribischer Dollar</t>
  </si>
  <si>
    <t>East Carribean Dollar</t>
  </si>
  <si>
    <t>XDS</t>
  </si>
  <si>
    <t>St. Christopher Dollar</t>
  </si>
  <si>
    <t>XEU</t>
  </si>
  <si>
    <t>Europäische Währungs Einheit (E.C.U.)</t>
  </si>
  <si>
    <t>European Currency Unit (E.C.U.)</t>
  </si>
  <si>
    <t>XOF</t>
  </si>
  <si>
    <t>CFA Franc  BCEAO</t>
  </si>
  <si>
    <t>Benin CFA Franc BCEAO</t>
  </si>
  <si>
    <t>XPF</t>
  </si>
  <si>
    <t>CFP Franc</t>
  </si>
  <si>
    <t>YEE</t>
  </si>
  <si>
    <t>Special currency EUR (Russia)</t>
  </si>
  <si>
    <t>YER</t>
  </si>
  <si>
    <t>Jemen-Rial</t>
  </si>
  <si>
    <t>Yemeni Ryal</t>
  </si>
  <si>
    <t>YEU</t>
  </si>
  <si>
    <t>Special currency USD (Russia)</t>
  </si>
  <si>
    <t>YUM</t>
  </si>
  <si>
    <t>Jugoslawische neue Dinar</t>
  </si>
  <si>
    <t>New Yugoslavian Dinar</t>
  </si>
  <si>
    <t>ZAR</t>
  </si>
  <si>
    <t>Südafrikanische Rand</t>
  </si>
  <si>
    <t>South African Rand</t>
  </si>
  <si>
    <t>ZMK</t>
  </si>
  <si>
    <t>Zambianische Kwacha</t>
  </si>
  <si>
    <t>Zambian Kwacha</t>
  </si>
  <si>
    <t>ZRN</t>
  </si>
  <si>
    <t>Zaire</t>
  </si>
  <si>
    <t>ZWD</t>
  </si>
  <si>
    <t>Simbabwe Dollar</t>
  </si>
  <si>
    <t>Zimbabwean Dollar</t>
  </si>
  <si>
    <t>Payment terms</t>
  </si>
  <si>
    <t>Within 180 days without discount</t>
  </si>
  <si>
    <t>Within 120 days without discount</t>
  </si>
  <si>
    <t>Within 90 days without discount</t>
  </si>
  <si>
    <t>Within 60 days without discount</t>
  </si>
  <si>
    <t xml:space="preserve">Within 45 days without discount </t>
  </si>
  <si>
    <t>Within 30 days without discount</t>
  </si>
  <si>
    <t>Innerhalb 180 Tage ohne Skonto</t>
  </si>
  <si>
    <t>Innerhalb 120 Tage ohne Skonto</t>
  </si>
  <si>
    <t>Innerhalb 90 Tage ohne Skonto</t>
  </si>
  <si>
    <t>Innerhalb 60 Tage ohne Skonto</t>
  </si>
  <si>
    <t>Innerhalb 45 Tage ohne Skonto</t>
  </si>
  <si>
    <t>Innerhalb 30 Tage ohne Skonto</t>
  </si>
  <si>
    <t>Anforderer (Einkäufer)</t>
  </si>
  <si>
    <t>Requester (Buyer)</t>
  </si>
  <si>
    <t>Did your company implement a process to continuously improve the energy related performance? (Program/Goals)</t>
  </si>
  <si>
    <t>Did your company implement a process to continuously improve the environmental performance? (Program/Goals)</t>
  </si>
  <si>
    <t>Do you have any completed external questionnaire concerning sustainability (e.g. NQC, EcoVadis, etc.)? Have you obtained any external rating?  If you have already completed a questionnaire for an other automotive customer and want to share the rating instead completing Section E of this Self-Assessment Questionnaire, please provide evidence about the obtained sustainability rating.</t>
  </si>
  <si>
    <t>Haben Sie einen ausgefüllten externen Fragebogen zur Nachhaltigkeit (z.B. NQC, EcoVadis, etc.)? Haben Sie ein externes Rating erhalten? Wenn Sie bereits einen Fragebogen für einen anderen Automobilkunden ausgefüllt haben und die Bewertung mit uns teilen möchten, anstatt Abschnitt E dieses Self-Assessment-Fragebogens auszufüllen, erbringen Sie bitte einen Nachweis über die erhaltene Nachhaltigkeitsbewertung.</t>
  </si>
  <si>
    <t>Vorheriger / Historischer Firmenname</t>
  </si>
  <si>
    <t>Former / historical company name</t>
  </si>
  <si>
    <t>Managing Director / CEO</t>
  </si>
  <si>
    <t>(Only USA / South Africa)</t>
  </si>
  <si>
    <t>(Nur USA / Südafrika)</t>
  </si>
  <si>
    <t>Company turnover / investments (Last 3 years)</t>
  </si>
  <si>
    <t>Unternehmensumsatz / Investitionen (letzte 3 Jahre)</t>
  </si>
  <si>
    <t xml:space="preserve">Technologieklasse / Code:   </t>
  </si>
  <si>
    <t xml:space="preserve">Technology Class / Code:   </t>
  </si>
  <si>
    <t>Enclosed</t>
  </si>
  <si>
    <t>Beigefügt</t>
  </si>
  <si>
    <t>Umweltschutzmanager</t>
  </si>
  <si>
    <t>Logistikmanager</t>
  </si>
  <si>
    <t>Qualitätsmanager</t>
  </si>
  <si>
    <t>Verkaufsmanager</t>
  </si>
  <si>
    <t>Geschäftsführer / CEO</t>
  </si>
  <si>
    <t xml:space="preserve">Business Liability Insurance </t>
  </si>
  <si>
    <t>Rückrufkostenversicherung</t>
  </si>
  <si>
    <t>Recall Cost Insurance</t>
  </si>
  <si>
    <t>Erweiterte Produkthaftpflichtversicherung</t>
  </si>
  <si>
    <t>Extended Product Liability Insurance</t>
  </si>
  <si>
    <t>Versicherungsnachweise beigefügt</t>
  </si>
  <si>
    <t>Insurance certificates attached</t>
  </si>
  <si>
    <t>Deckungssummen ausreichend</t>
  </si>
  <si>
    <t>Sufficient amounts of cover</t>
  </si>
  <si>
    <t>DE</t>
  </si>
  <si>
    <t>EN</t>
  </si>
  <si>
    <t>Schmiedeteile, Aluminium</t>
  </si>
  <si>
    <t>Plastik, Gummi</t>
  </si>
  <si>
    <t>Service-Serie, Verpacken, Etikettieren, Sortieren</t>
  </si>
  <si>
    <t>Service-Serial, Packaging, Labeling, Sorting</t>
  </si>
  <si>
    <t>Machining</t>
  </si>
  <si>
    <t>TCIAC005</t>
  </si>
  <si>
    <t>Kleber, Serie</t>
  </si>
  <si>
    <t>Glue, Serial</t>
  </si>
  <si>
    <t>Oberlächenbehandlung Material</t>
  </si>
  <si>
    <t>Logistikdienstleistungen</t>
  </si>
  <si>
    <t>Logistic Services</t>
  </si>
  <si>
    <t>TCISC000</t>
  </si>
  <si>
    <t>Labore und Testdienstleistungen</t>
  </si>
  <si>
    <t>Laboratories &amp; Testings</t>
  </si>
  <si>
    <t>Commercial register number:</t>
  </si>
  <si>
    <t>(Please attach a current extract from the commercial register (PDF))</t>
  </si>
  <si>
    <t>*Bitte fügen Sie ein offizielles Dokument mit der Bankverbindung bei (PDF).</t>
  </si>
  <si>
    <t>*Please attach an official document stating the bank details (PDF)</t>
  </si>
  <si>
    <t>(Bitte fügen Sie einen aktuellen Handelsregisterauszug (PDF) bei)</t>
  </si>
  <si>
    <t>Datenschutzbeauftragter (DPO)</t>
  </si>
  <si>
    <t>Data Protection Officer (DPO)</t>
  </si>
  <si>
    <t>Manager Informationssicherheit (CISO)</t>
  </si>
  <si>
    <t>Chief Information Security Officer (CISO)</t>
  </si>
  <si>
    <t>Manager IT-Sicherheit (ISM)</t>
  </si>
  <si>
    <t>IT-Security Manager (ISM)</t>
  </si>
  <si>
    <t>ISO/IEC 27001</t>
  </si>
  <si>
    <t>IT Grundschutz BSI</t>
  </si>
  <si>
    <t>IT Basic Protection BSI</t>
  </si>
  <si>
    <t>Management Certification</t>
  </si>
  <si>
    <t>Zertifizierung des Managements</t>
  </si>
  <si>
    <t>ISO 45001 (vormals OHSAS 18001)</t>
  </si>
  <si>
    <t>ISO 45001 (former OHSAS 18001)</t>
  </si>
  <si>
    <t>Gesundheits &amp; Sicherheits Management System (z.B. ISO 45001 (vormals OHSAS 18001), ANSI Z10, CSA Z1000, BS 8800, OSHA VPP)</t>
  </si>
  <si>
    <t>Health &amp; Safety Management System (e.g. ISO 45001 (former OHSAS 18001), ANSI Z10, CSA Z1000, BS 8800, OSHA VPP)</t>
  </si>
  <si>
    <t>Nr. 5 nicht erforderlich</t>
  </si>
  <si>
    <t>No. 5 not necessary</t>
  </si>
  <si>
    <t>SOC 2</t>
  </si>
  <si>
    <t>Did your company implement procedures to comply to regulations of EU-GDPR?</t>
  </si>
  <si>
    <t>Hat Ihr Unternehmen Verfahren zur Einhaltung der Bestimmungen der EU-DSGVO eingeführt?</t>
  </si>
  <si>
    <t>Hat Ihr Unternehmen einen Prozess zur kontinuierlichen Verbesserung des Datenschutz, IT- und Informationssicherheit implementiert? (Programm/Ziele)</t>
  </si>
  <si>
    <t>Did your company implement a process to continuously improve the data protection, IT- and information security? (Program/Goals)</t>
  </si>
  <si>
    <t>Erhalten Ihre Mitarbeiter regelmäßige Schulungen zum Thema Datenschutz, IT- und Informationssicherheit?</t>
  </si>
  <si>
    <t>Do your associates get periodic trainings related to data protection, IT- and information security?</t>
  </si>
  <si>
    <t>Did you implement a process to control and comply to relevant legal regulations, voluntary agreements with customers etc. ? (regular audits acc. SOC 2, ISA 3402 and/or IT Basic Protection BSI)</t>
  </si>
  <si>
    <t>Haben Sie einen Prozess zur Kontrolle und Einhaltung der relevanten gesetzlichen Vorschriften, freiwilligen Vereinbarungen mit Kunden etc. implementiert? (Audits nach SOC 2, ISA 3402 und/oder IT Grundschutz BSI)</t>
  </si>
  <si>
    <t>TISAX Verfahren</t>
  </si>
  <si>
    <t>TISAX Assessment</t>
  </si>
  <si>
    <t>ISAE 3402</t>
  </si>
  <si>
    <t>Welche der genannten Verfahren kommen zum Einsatz?</t>
  </si>
  <si>
    <t>Which of the mentioned processes are in use?</t>
  </si>
  <si>
    <t>Informationssicherheit</t>
  </si>
  <si>
    <t>Bewertung HSE- / Energie- / Informatinssicherheit Management</t>
  </si>
  <si>
    <t>Evaluation of HSE- / Energy- / Information Security Management</t>
  </si>
  <si>
    <t>Informationen über Umwelt / Sicherheit / Energie / Informationssicherheit Management im Unternehmen</t>
  </si>
  <si>
    <t>Information about Environmental / Safety / Energy / Information Security Management in the company</t>
  </si>
  <si>
    <t>Keine weiteres Verfahren</t>
  </si>
  <si>
    <t>No further process</t>
  </si>
  <si>
    <t>Kompetenz:</t>
  </si>
  <si>
    <t>Kernkompetenzen</t>
  </si>
  <si>
    <t>Competence:</t>
  </si>
  <si>
    <t>Steuernummer:</t>
  </si>
  <si>
    <t>Kommunikationssprache:</t>
  </si>
  <si>
    <t>Tax identification number:</t>
  </si>
  <si>
    <t>Language of communication:</t>
  </si>
  <si>
    <t>BIC</t>
  </si>
  <si>
    <t>*Bitte fügen Sie eine Kopie der Management-Zertifikate bei (PDF)</t>
  </si>
  <si>
    <t>*Please attach a copy of the management certificates (PDF)</t>
  </si>
  <si>
    <t>Exportkontrollbeauftragter</t>
  </si>
  <si>
    <t>Export control - responsible</t>
  </si>
  <si>
    <t>Bitte in Section A eintragen!</t>
  </si>
  <si>
    <t>Please enter in Section A!</t>
  </si>
  <si>
    <t>Weiter mit Nr. 2</t>
  </si>
  <si>
    <t>Weiter mit Nr. 3</t>
  </si>
  <si>
    <t>Weiter mit Nr. 4</t>
  </si>
  <si>
    <t>Weiter mit Nr. 5</t>
  </si>
  <si>
    <t>Continue with No. 3</t>
  </si>
  <si>
    <t>Continue with No. 4</t>
  </si>
  <si>
    <t>Continue with No. 5</t>
  </si>
  <si>
    <t>Rechts- / Versicherungsabteilung</t>
  </si>
  <si>
    <t>Legal / Insurance Department</t>
  </si>
  <si>
    <t>Zentrale IT</t>
  </si>
  <si>
    <t>Central IT Department</t>
  </si>
  <si>
    <t>Information Security</t>
  </si>
  <si>
    <t>Lieferantenfreigabeformular VCL - VCR</t>
  </si>
  <si>
    <t>Supplier Approval Form VCL - VCR</t>
  </si>
  <si>
    <t>Standortinformation:</t>
  </si>
  <si>
    <t>Location Information:</t>
  </si>
  <si>
    <t>VCL</t>
  </si>
  <si>
    <t>Lieferantenklasse</t>
  </si>
  <si>
    <t>Begründung:</t>
  </si>
  <si>
    <t>Justification:</t>
  </si>
  <si>
    <t>Für VCR nicht relevant!</t>
  </si>
  <si>
    <t>Not relevant for VCR!</t>
  </si>
  <si>
    <t>BENTELER Standort-Vendor Nr.:</t>
  </si>
  <si>
    <t>BENTELER Location-Vendor No.:</t>
  </si>
  <si>
    <t>Herstellerinformationen</t>
  </si>
  <si>
    <t>Manufacturer Information</t>
  </si>
  <si>
    <t>Hersteller-Vendor-Nr.:</t>
  </si>
  <si>
    <t>Maufacturer-Vendor-No.:</t>
  </si>
  <si>
    <t>Explanation for  Supplier Approval Form VCL-VCR</t>
  </si>
  <si>
    <t xml:space="preserve">Mandatory fields to be filled by BENTELER
</t>
  </si>
  <si>
    <t>Auskunftsnr. / DUNS-Nr.:
(Nur wenn verfügbar)</t>
  </si>
  <si>
    <t>Credit information no. / DUNS-No.:
(only if available)</t>
  </si>
  <si>
    <t>Offizieller Lieferanten Brief ist beigefügt:</t>
  </si>
  <si>
    <t>(Gemäß offiziellem Lieferanten-Briefkopf!)</t>
  </si>
  <si>
    <t>(According to offical supplier letterhead!)</t>
  </si>
  <si>
    <t>Offical supplier letter is enclosed:</t>
  </si>
  <si>
    <t>Auskunftsnr. / DUNS-Nr.:</t>
  </si>
  <si>
    <t>Credit information no. / DUNS-No.:</t>
  </si>
  <si>
    <t>VCR-Bailment</t>
  </si>
  <si>
    <t>VCR-DB</t>
  </si>
  <si>
    <t>VCR-Re-Sale</t>
  </si>
  <si>
    <t>Human and Environmental Rights Check</t>
  </si>
  <si>
    <t>Prüfung der Menschen- und Umweltrechte</t>
  </si>
  <si>
    <t>Risiko-Score muss zwischen 0 - 25 liegen</t>
  </si>
  <si>
    <t>Risk Score must be between 0 - 25</t>
  </si>
  <si>
    <t>"Keine Freigabe von Lieferanten ohne schriftliche Genehmigung vom Einkaufsmanagement!"</t>
  </si>
  <si>
    <t>"No supplier approval except by written decision from procurement management!"</t>
  </si>
  <si>
    <t>Für VCL / VCR-B nicht relevant!</t>
  </si>
  <si>
    <t>Not relevant for VCL / VCR-B!</t>
  </si>
  <si>
    <t>Version Nr.</t>
  </si>
  <si>
    <t>Ort der Änderung</t>
  </si>
  <si>
    <t>Durchgeführte Änderung</t>
  </si>
  <si>
    <t>Funktion / Stichwort</t>
  </si>
  <si>
    <t>Ausgelöst durch</t>
  </si>
  <si>
    <t>Geändert von</t>
  </si>
  <si>
    <t>Th. Schneider</t>
  </si>
  <si>
    <t>B-Search</t>
  </si>
  <si>
    <t>Upload</t>
  </si>
  <si>
    <t>Revision list</t>
  </si>
  <si>
    <t>A. Hermann</t>
  </si>
  <si>
    <t>1.0</t>
  </si>
  <si>
    <t>1.0.1</t>
  </si>
  <si>
    <t>1.0.2</t>
  </si>
  <si>
    <t>1.0.3</t>
  </si>
  <si>
    <t>Supplier Approval</t>
  </si>
  <si>
    <t>VCR in drei Arten aufgeteilt</t>
  </si>
  <si>
    <t>Drop-Down erweitert (Bailment / Re-Sale)</t>
  </si>
  <si>
    <t>V. Garcia</t>
  </si>
  <si>
    <t>Risk Score hinzugefügt</t>
  </si>
  <si>
    <t>Sektion D</t>
  </si>
  <si>
    <t>Decision Text hinzugefügt</t>
  </si>
  <si>
    <t>"No supplier approval expect…"</t>
  </si>
  <si>
    <t>1.0.4</t>
  </si>
  <si>
    <t>Explanation</t>
  </si>
  <si>
    <t>Explanation angepasst</t>
  </si>
  <si>
    <t>Bild neu eingefügt</t>
  </si>
  <si>
    <t>Formatierungen angepasst</t>
  </si>
  <si>
    <t>Change list entfernt Revision list hinzu</t>
  </si>
  <si>
    <t>Risk Score wird für VCL-VCR nicht benötigt</t>
  </si>
  <si>
    <t>Sektion D wieder entfernt, unnötige Zeilen entfernt</t>
  </si>
  <si>
    <t>Datei</t>
  </si>
  <si>
    <t>Alte Tabellenblätter entfernt</t>
  </si>
  <si>
    <t>ehemals T.PU.005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</si>
</sst>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yy\-mm\-dd;@"/>
  </numFmts>
  <fonts count="25">
    <font>
      <sz val="10"/>
      <name val="Arial"/>
    </font>
    <font>
      <sz val="10"/>
      <color theme="1"/>
      <name val="Arial"/>
      <family val="2"/>
    </font>
    <font>
      <sz val="10"/>
      <name val="Arial"/>
      <family val="2"/>
    </font>
    <font>
      <sz val="8"/>
      <name val="Arial"/>
      <family val="2"/>
    </font>
    <font>
      <sz val="11"/>
      <name val="Arial"/>
      <family val="2"/>
    </font>
    <font>
      <b/>
      <sz val="11"/>
      <name val="Arial"/>
      <family val="2"/>
    </font>
    <font>
      <b/>
      <sz val="10"/>
      <name val="Arial"/>
      <family val="2"/>
    </font>
    <font>
      <sz val="9"/>
      <name val="Arial"/>
      <family val="2"/>
    </font>
    <font>
      <sz val="10"/>
      <name val="Arial"/>
      <family val="2"/>
    </font>
    <font>
      <b/>
      <sz val="9"/>
      <name val="Arial"/>
      <family val="2"/>
    </font>
    <font>
      <sz val="10"/>
      <color indexed="8"/>
      <name val="Arial"/>
      <family val="2"/>
    </font>
    <font>
      <sz val="10"/>
      <name val="Arial"/>
      <family val="2"/>
    </font>
    <font>
      <b/>
      <sz val="12"/>
      <name val="Arial"/>
      <family val="2"/>
    </font>
    <font>
      <b/>
      <i/>
      <sz val="18"/>
      <name val="Arial"/>
      <family val="2"/>
    </font>
    <font>
      <b/>
      <sz val="6"/>
      <name val="Arial"/>
      <family val="2"/>
    </font>
    <font>
      <sz val="10"/>
      <color rgb="FF000000"/>
      <name val="Arial"/>
      <family val="2"/>
    </font>
    <font>
      <sz val="10"/>
      <color rgb="FF222222"/>
      <name val="Arial"/>
      <family val="2"/>
    </font>
    <font>
      <b/>
      <sz val="20"/>
      <name val="Arial"/>
      <family val="2"/>
    </font>
    <font>
      <sz val="6"/>
      <name val="Arial"/>
      <family val="2"/>
    </font>
    <font>
      <b/>
      <sz val="8"/>
      <name val="Arial"/>
      <family val="2"/>
    </font>
    <font>
      <b/>
      <sz val="8"/>
      <color rgb="FF000000"/>
      <name val="Arial"/>
      <family val="2"/>
    </font>
    <font>
      <b/>
      <i/>
      <sz val="26"/>
      <color theme="3" tint="0.59999389629810485"/>
      <name val="Arial"/>
      <family val="2"/>
    </font>
    <font>
      <i/>
      <sz val="12"/>
      <name val="Arial"/>
      <family val="2"/>
    </font>
    <font>
      <sz val="28"/>
      <name val="Arial"/>
      <family val="2"/>
    </font>
    <font>
      <sz val="8"/>
      <name val="Arial"/>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9.9978637043366805E-2"/>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thin">
        <color indexed="64"/>
      </right>
      <top/>
      <bottom/>
      <diagonal/>
    </border>
  </borders>
  <cellStyleXfs count="6">
    <xf numFmtId="0" fontId="0" fillId="0" borderId="0"/>
    <xf numFmtId="9" fontId="11" fillId="0" borderId="0" applyFont="0" applyFill="0" applyBorder="0" applyAlignment="0" applyProtection="0"/>
    <xf numFmtId="0" fontId="2" fillId="0" borderId="0"/>
    <xf numFmtId="164" fontId="2" fillId="0" borderId="0"/>
    <xf numFmtId="164" fontId="2" fillId="0" borderId="0"/>
    <xf numFmtId="0" fontId="2" fillId="0" borderId="0"/>
  </cellStyleXfs>
  <cellXfs count="301">
    <xf numFmtId="0" fontId="0" fillId="0" borderId="0" xfId="0"/>
    <xf numFmtId="0" fontId="0" fillId="0" borderId="0" xfId="0" applyAlignment="1"/>
    <xf numFmtId="0" fontId="0" fillId="0" borderId="0" xfId="0" applyNumberFormat="1"/>
    <xf numFmtId="0" fontId="2" fillId="0" borderId="0" xfId="0" applyNumberFormat="1" applyFont="1"/>
    <xf numFmtId="0" fontId="0" fillId="0" borderId="0" xfId="0" applyNumberFormat="1" applyFont="1"/>
    <xf numFmtId="0" fontId="2" fillId="2" borderId="0" xfId="0" applyNumberFormat="1" applyFont="1" applyFill="1"/>
    <xf numFmtId="0" fontId="0" fillId="2" borderId="0" xfId="0" applyNumberFormat="1" applyFill="1"/>
    <xf numFmtId="0" fontId="2" fillId="0" borderId="0" xfId="0" applyNumberFormat="1" applyFont="1" applyAlignment="1">
      <alignment vertical="justify"/>
    </xf>
    <xf numFmtId="0" fontId="2" fillId="0" borderId="0" xfId="0" applyNumberFormat="1" applyFont="1" applyFill="1" applyBorder="1"/>
    <xf numFmtId="0" fontId="2" fillId="0" borderId="0" xfId="0" applyNumberFormat="1" applyFont="1" applyFill="1" applyBorder="1" applyAlignment="1">
      <alignment vertical="justify"/>
    </xf>
    <xf numFmtId="0" fontId="2" fillId="0" borderId="0" xfId="0" applyNumberFormat="1" applyFont="1" applyAlignment="1">
      <alignment wrapText="1"/>
    </xf>
    <xf numFmtId="0" fontId="2" fillId="0" borderId="0" xfId="2" applyNumberFormat="1" applyFont="1" applyFill="1" applyBorder="1"/>
    <xf numFmtId="0" fontId="0" fillId="0" borderId="0" xfId="0" applyNumberFormat="1" applyAlignment="1">
      <alignment vertical="top" wrapText="1"/>
    </xf>
    <xf numFmtId="0" fontId="2" fillId="0" borderId="0" xfId="0" applyNumberFormat="1" applyFont="1" applyBorder="1" applyAlignment="1">
      <alignment vertical="top" wrapText="1"/>
    </xf>
    <xf numFmtId="0" fontId="2" fillId="0" borderId="0" xfId="0" applyNumberFormat="1" applyFont="1" applyBorder="1" applyAlignment="1">
      <alignment vertical="top"/>
    </xf>
    <xf numFmtId="0" fontId="2" fillId="0" borderId="0" xfId="0" quotePrefix="1" applyNumberFormat="1" applyFont="1"/>
    <xf numFmtId="0" fontId="2" fillId="0" borderId="0" xfId="0" applyNumberFormat="1" applyFont="1" applyAlignment="1">
      <alignment vertical="top" wrapText="1"/>
    </xf>
    <xf numFmtId="0" fontId="2" fillId="0" borderId="0" xfId="0" applyNumberFormat="1" applyFont="1" applyBorder="1" applyAlignment="1">
      <alignment horizontal="left" vertical="top" wrapText="1"/>
    </xf>
    <xf numFmtId="0" fontId="0" fillId="0" borderId="0" xfId="0" quotePrefix="1" applyNumberFormat="1"/>
    <xf numFmtId="0" fontId="2" fillId="0" borderId="0" xfId="0" applyNumberFormat="1" applyFont="1" applyBorder="1" applyAlignment="1">
      <alignment horizontal="left" vertical="center"/>
    </xf>
    <xf numFmtId="0" fontId="2" fillId="0" borderId="0" xfId="0" applyNumberFormat="1" applyFont="1" applyAlignment="1">
      <alignment horizontal="left" vertical="top" wrapText="1"/>
    </xf>
    <xf numFmtId="0" fontId="2" fillId="0" borderId="0" xfId="0" applyNumberFormat="1" applyFont="1" applyFill="1" applyBorder="1" applyAlignment="1">
      <alignment vertical="top" wrapText="1"/>
    </xf>
    <xf numFmtId="0" fontId="16" fillId="0" borderId="0" xfId="0" applyNumberFormat="1" applyFont="1" applyAlignment="1">
      <alignment vertical="center"/>
    </xf>
    <xf numFmtId="0" fontId="2" fillId="0" borderId="0" xfId="0" applyNumberFormat="1" applyFont="1" applyAlignment="1">
      <alignment vertical="center" wrapText="1"/>
    </xf>
    <xf numFmtId="0" fontId="2" fillId="0" borderId="0" xfId="0" applyNumberFormat="1" applyFont="1" applyAlignment="1">
      <alignment vertical="center"/>
    </xf>
    <xf numFmtId="0" fontId="2" fillId="0" borderId="0" xfId="0" applyNumberFormat="1" applyFont="1" applyAlignment="1"/>
    <xf numFmtId="0" fontId="2" fillId="0" borderId="0" xfId="0" quotePrefix="1" applyNumberFormat="1" applyFont="1" applyAlignment="1"/>
    <xf numFmtId="0" fontId="0" fillId="0" borderId="0" xfId="0" applyNumberFormat="1" applyAlignment="1">
      <alignment wrapText="1"/>
    </xf>
    <xf numFmtId="0" fontId="0" fillId="0" borderId="0" xfId="0" applyNumberFormat="1" applyFont="1" applyAlignment="1"/>
    <xf numFmtId="0" fontId="2" fillId="0" borderId="0" xfId="0" quotePrefix="1" applyNumberFormat="1" applyFont="1" applyAlignment="1">
      <alignment vertical="justify"/>
    </xf>
    <xf numFmtId="0" fontId="2" fillId="0" borderId="0" xfId="0" applyFont="1" applyFill="1" applyBorder="1" applyAlignment="1">
      <alignment horizontal="left" vertical="center"/>
    </xf>
    <xf numFmtId="0" fontId="0" fillId="0" borderId="0" xfId="0" applyNumberFormat="1" applyAlignment="1"/>
    <xf numFmtId="0" fontId="2" fillId="0" borderId="0" xfId="0" applyFont="1"/>
    <xf numFmtId="0" fontId="0" fillId="0" borderId="0" xfId="0" applyFont="1"/>
    <xf numFmtId="0" fontId="2" fillId="0" borderId="0" xfId="0" applyNumberFormat="1" applyFont="1" applyFill="1"/>
    <xf numFmtId="0" fontId="2" fillId="0" borderId="0" xfId="0" applyNumberFormat="1" applyFont="1" applyFill="1" applyBorder="1" applyAlignment="1">
      <alignment vertical="justify" wrapText="1"/>
    </xf>
    <xf numFmtId="0" fontId="2" fillId="0" borderId="0" xfId="0" applyFont="1" applyFill="1" applyBorder="1" applyAlignment="1">
      <alignment vertical="center"/>
    </xf>
    <xf numFmtId="0" fontId="2" fillId="0" borderId="0" xfId="0" applyNumberFormat="1" applyFont="1" applyFill="1" applyBorder="1" applyAlignment="1">
      <alignment horizontal="left" vertical="center" wrapText="1"/>
    </xf>
    <xf numFmtId="0" fontId="0" fillId="0" borderId="0" xfId="0" applyNumberFormat="1" applyFill="1"/>
    <xf numFmtId="0" fontId="2" fillId="0" borderId="0" xfId="0" applyNumberFormat="1" applyFont="1" applyAlignment="1" applyProtection="1">
      <alignment wrapText="1"/>
      <protection locked="0"/>
    </xf>
    <xf numFmtId="0" fontId="2" fillId="0" borderId="0" xfId="0" applyFont="1" applyFill="1" applyBorder="1" applyAlignment="1"/>
    <xf numFmtId="0" fontId="10" fillId="0" borderId="0" xfId="0" applyFont="1" applyFill="1" applyBorder="1" applyAlignment="1"/>
    <xf numFmtId="0" fontId="2" fillId="0" borderId="0" xfId="0" applyFont="1" applyFill="1" applyBorder="1" applyAlignment="1">
      <alignment vertical="center" wrapText="1"/>
    </xf>
    <xf numFmtId="0" fontId="0" fillId="0" borderId="0" xfId="0" applyFill="1"/>
    <xf numFmtId="0" fontId="7" fillId="0"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NumberFormat="1" applyFont="1" applyFill="1" applyBorder="1" applyAlignment="1">
      <alignment vertical="center"/>
    </xf>
    <xf numFmtId="0" fontId="2" fillId="0" borderId="0" xfId="2" applyFont="1" applyBorder="1" applyAlignment="1">
      <alignment vertical="top"/>
    </xf>
    <xf numFmtId="0" fontId="5" fillId="0" borderId="0" xfId="2" applyFont="1" applyFill="1" applyBorder="1" applyAlignment="1">
      <alignment horizontal="center" vertical="top"/>
    </xf>
    <xf numFmtId="0" fontId="6" fillId="0" borderId="0" xfId="2" applyFont="1" applyFill="1" applyBorder="1" applyAlignment="1">
      <alignment vertical="top" wrapText="1"/>
    </xf>
    <xf numFmtId="0" fontId="2" fillId="0" borderId="0" xfId="2" applyFont="1" applyFill="1" applyBorder="1" applyAlignment="1">
      <alignment vertical="top" wrapText="1"/>
    </xf>
    <xf numFmtId="0" fontId="2" fillId="0" borderId="0" xfId="2" applyFont="1" applyFill="1" applyBorder="1" applyAlignment="1">
      <alignment vertical="center" wrapText="1"/>
    </xf>
    <xf numFmtId="0" fontId="2" fillId="0" borderId="0" xfId="2" applyFont="1" applyFill="1" applyBorder="1" applyAlignment="1">
      <alignment horizontal="center" vertical="top"/>
    </xf>
    <xf numFmtId="0" fontId="2" fillId="0" borderId="0" xfId="2" applyFont="1" applyFill="1" applyBorder="1" applyAlignment="1">
      <alignment vertical="top"/>
    </xf>
    <xf numFmtId="0" fontId="2" fillId="0" borderId="0" xfId="2" applyFont="1" applyFill="1" applyBorder="1" applyAlignment="1">
      <alignment vertical="center"/>
    </xf>
    <xf numFmtId="0" fontId="6" fillId="0" borderId="0" xfId="0" applyFont="1" applyBorder="1" applyAlignment="1">
      <alignment horizontal="right" vertical="center" wrapText="1"/>
    </xf>
    <xf numFmtId="0" fontId="9" fillId="0" borderId="0" xfId="0" applyFont="1" applyBorder="1" applyAlignment="1">
      <alignment horizontal="center" vertical="center"/>
    </xf>
    <xf numFmtId="0" fontId="5" fillId="0" borderId="0" xfId="0" applyFont="1" applyBorder="1" applyAlignment="1">
      <alignment horizontal="right" vertical="center" wrapText="1"/>
    </xf>
    <xf numFmtId="0" fontId="3" fillId="0" borderId="25" xfId="0" applyFont="1" applyBorder="1" applyAlignment="1">
      <alignment horizontal="center" vertical="center" wrapText="1"/>
    </xf>
    <xf numFmtId="0" fontId="6" fillId="0" borderId="0" xfId="0" applyFont="1" applyBorder="1" applyAlignment="1">
      <alignment horizontal="center" vertical="center"/>
    </xf>
    <xf numFmtId="0" fontId="9" fillId="0" borderId="0" xfId="0" applyNumberFormat="1" applyFont="1" applyBorder="1" applyAlignment="1">
      <alignment horizontal="center" vertical="center"/>
    </xf>
    <xf numFmtId="0" fontId="2" fillId="0" borderId="42" xfId="0" applyFont="1" applyBorder="1" applyAlignment="1">
      <alignment horizontal="center" vertical="center" wrapText="1"/>
    </xf>
    <xf numFmtId="0" fontId="0" fillId="0" borderId="0" xfId="0" applyBorder="1"/>
    <xf numFmtId="0" fontId="0" fillId="0" borderId="0" xfId="0" applyAlignment="1">
      <alignment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applyFill="1" applyBorder="1"/>
    <xf numFmtId="0" fontId="2" fillId="0" borderId="0" xfId="0" applyFont="1" applyFill="1" applyBorder="1" applyAlignment="1" applyProtection="1">
      <alignment horizontal="left" vertical="center" wrapText="1"/>
    </xf>
    <xf numFmtId="0" fontId="2" fillId="0" borderId="0" xfId="0" applyFont="1" applyBorder="1"/>
    <xf numFmtId="0" fontId="2" fillId="0" borderId="0" xfId="0" applyFont="1" applyFill="1" applyBorder="1"/>
    <xf numFmtId="0" fontId="2" fillId="0" borderId="0" xfId="0" applyFont="1" applyBorder="1" applyAlignment="1">
      <alignment vertical="center" wrapText="1"/>
    </xf>
    <xf numFmtId="0" fontId="8" fillId="0" borderId="0" xfId="0" applyFont="1" applyBorder="1" applyAlignment="1">
      <alignment vertical="center" wrapText="1"/>
    </xf>
    <xf numFmtId="0" fontId="0" fillId="2" borderId="0" xfId="0" applyFill="1"/>
    <xf numFmtId="0" fontId="0" fillId="2" borderId="0" xfId="0" applyFill="1" applyBorder="1"/>
    <xf numFmtId="0" fontId="2" fillId="0" borderId="0" xfId="0" applyFont="1" applyAlignment="1">
      <alignment wrapText="1"/>
    </xf>
    <xf numFmtId="0" fontId="2" fillId="0" borderId="0" xfId="0" applyFont="1" applyAlignment="1">
      <alignment vertical="top" wrapText="1"/>
    </xf>
    <xf numFmtId="0" fontId="6" fillId="0" borderId="0" xfId="0" applyFont="1" applyBorder="1" applyAlignment="1" applyProtection="1">
      <alignment horizontal="center" wrapText="1"/>
    </xf>
    <xf numFmtId="0" fontId="2" fillId="0" borderId="0" xfId="0" applyFont="1" applyBorder="1" applyAlignment="1" applyProtection="1">
      <alignment horizontal="center" vertical="center" wrapText="1"/>
    </xf>
    <xf numFmtId="0" fontId="0" fillId="3" borderId="0" xfId="0" applyFill="1" applyProtection="1"/>
    <xf numFmtId="0" fontId="0" fillId="3" borderId="0" xfId="0" applyFill="1" applyBorder="1" applyProtection="1"/>
    <xf numFmtId="0" fontId="18" fillId="3" borderId="0" xfId="0" applyFont="1" applyFill="1" applyAlignment="1" applyProtection="1">
      <alignment vertical="center"/>
    </xf>
    <xf numFmtId="0" fontId="19" fillId="3" borderId="0" xfId="0" applyFont="1" applyFill="1" applyAlignment="1" applyProtection="1">
      <alignment vertical="center"/>
    </xf>
    <xf numFmtId="0" fontId="14" fillId="3" borderId="0" xfId="0" applyFont="1" applyFill="1" applyAlignment="1" applyProtection="1">
      <alignment horizontal="justify" vertical="center"/>
    </xf>
    <xf numFmtId="0" fontId="20" fillId="3" borderId="0" xfId="0" applyFont="1" applyFill="1" applyAlignment="1" applyProtection="1">
      <alignment horizontal="center" vertical="center" wrapText="1" readingOrder="1"/>
    </xf>
    <xf numFmtId="0" fontId="19" fillId="3" borderId="3" xfId="0" applyFont="1" applyFill="1" applyBorder="1" applyAlignment="1" applyProtection="1">
      <alignment vertical="center" wrapText="1"/>
    </xf>
    <xf numFmtId="0" fontId="3" fillId="3" borderId="3" xfId="0" applyFont="1" applyFill="1" applyBorder="1" applyAlignment="1" applyProtection="1">
      <alignment horizontal="justify" vertical="center" wrapText="1"/>
    </xf>
    <xf numFmtId="0" fontId="4" fillId="3" borderId="0" xfId="0" applyFont="1" applyFill="1" applyBorder="1" applyAlignment="1" applyProtection="1">
      <alignment horizontal="justify" vertical="center"/>
    </xf>
    <xf numFmtId="0" fontId="6" fillId="3" borderId="0" xfId="0" applyFont="1" applyFill="1" applyBorder="1" applyAlignment="1" applyProtection="1"/>
    <xf numFmtId="0" fontId="4" fillId="3" borderId="0" xfId="0" applyFont="1" applyFill="1" applyAlignment="1" applyProtection="1">
      <alignment horizontal="justify" vertical="center"/>
    </xf>
    <xf numFmtId="0" fontId="2" fillId="3" borderId="0" xfId="0" applyFont="1" applyFill="1" applyProtection="1"/>
    <xf numFmtId="0" fontId="3" fillId="3" borderId="3" xfId="0" applyFont="1" applyFill="1" applyBorder="1" applyAlignment="1" applyProtection="1">
      <alignment vertical="center" wrapText="1"/>
    </xf>
    <xf numFmtId="9" fontId="0" fillId="0" borderId="0" xfId="0" applyNumberFormat="1" applyAlignment="1">
      <alignment horizontal="center" vertical="center"/>
    </xf>
    <xf numFmtId="0" fontId="0" fillId="3" borderId="0" xfId="0" applyFill="1" applyAlignment="1" applyProtection="1">
      <alignment vertical="center"/>
    </xf>
    <xf numFmtId="0" fontId="3" fillId="3" borderId="1" xfId="0" applyFont="1" applyFill="1" applyBorder="1" applyAlignment="1" applyProtection="1">
      <alignment vertical="center" wrapText="1"/>
    </xf>
    <xf numFmtId="0" fontId="3" fillId="3" borderId="4" xfId="0" applyFont="1" applyFill="1" applyBorder="1" applyAlignment="1" applyProtection="1">
      <alignment horizontal="left" vertical="center" wrapText="1"/>
    </xf>
    <xf numFmtId="0" fontId="0" fillId="3" borderId="0" xfId="0" applyFill="1" applyBorder="1" applyAlignment="1" applyProtection="1">
      <alignment horizontal="left"/>
    </xf>
    <xf numFmtId="0" fontId="15" fillId="0" borderId="0" xfId="0" applyFont="1" applyBorder="1" applyAlignment="1">
      <alignment vertical="center" wrapText="1"/>
    </xf>
    <xf numFmtId="0" fontId="0" fillId="0" borderId="0" xfId="0" applyAlignment="1">
      <alignment horizontal="left" vertical="center"/>
    </xf>
    <xf numFmtId="0" fontId="2" fillId="0" borderId="0" xfId="0" applyFont="1" applyFill="1"/>
    <xf numFmtId="0" fontId="21" fillId="0" borderId="24" xfId="0" applyFont="1" applyBorder="1" applyAlignment="1" applyProtection="1">
      <alignment horizontal="center" vertical="center"/>
      <protection locked="0"/>
    </xf>
    <xf numFmtId="0" fontId="1" fillId="0" borderId="0" xfId="0" applyFont="1" applyBorder="1"/>
    <xf numFmtId="0" fontId="1" fillId="0" borderId="0" xfId="0" applyFont="1" applyFill="1" applyBorder="1"/>
    <xf numFmtId="0" fontId="1" fillId="0" borderId="0" xfId="0" applyFont="1"/>
    <xf numFmtId="0" fontId="19" fillId="0" borderId="20" xfId="0" applyFont="1" applyFill="1" applyBorder="1" applyAlignment="1" applyProtection="1">
      <alignment horizontal="justify" vertical="center" wrapText="1"/>
    </xf>
    <xf numFmtId="0" fontId="3" fillId="0" borderId="3" xfId="0" applyFont="1" applyFill="1" applyBorder="1" applyAlignment="1" applyProtection="1">
      <alignment horizontal="justify" vertical="center" wrapText="1"/>
    </xf>
    <xf numFmtId="0" fontId="3" fillId="0" borderId="4" xfId="0" applyFont="1" applyFill="1" applyBorder="1" applyAlignment="1" applyProtection="1">
      <alignment horizontal="left" vertical="center" wrapText="1"/>
    </xf>
    <xf numFmtId="0" fontId="3" fillId="0" borderId="3" xfId="0" applyFont="1" applyFill="1" applyBorder="1" applyAlignment="1" applyProtection="1">
      <alignment vertical="center" wrapText="1"/>
    </xf>
    <xf numFmtId="0" fontId="3" fillId="3" borderId="20" xfId="0" applyFont="1" applyFill="1" applyBorder="1" applyAlignment="1" applyProtection="1">
      <alignment vertical="center" wrapText="1"/>
    </xf>
    <xf numFmtId="0" fontId="2" fillId="4" borderId="9" xfId="3" applyNumberFormat="1" applyFill="1" applyBorder="1"/>
    <xf numFmtId="0" fontId="2" fillId="4" borderId="22" xfId="3" applyNumberFormat="1" applyFill="1" applyBorder="1"/>
    <xf numFmtId="0" fontId="2" fillId="4" borderId="23" xfId="3" applyNumberFormat="1" applyFill="1" applyBorder="1"/>
    <xf numFmtId="0" fontId="2" fillId="4" borderId="12" xfId="3" applyNumberFormat="1" applyFill="1" applyBorder="1"/>
    <xf numFmtId="0" fontId="2" fillId="4" borderId="0" xfId="3" applyNumberFormat="1" applyFill="1"/>
    <xf numFmtId="0" fontId="6" fillId="4" borderId="43" xfId="3" applyNumberFormat="1" applyFont="1" applyFill="1" applyBorder="1"/>
    <xf numFmtId="0" fontId="2" fillId="4" borderId="39" xfId="3" applyNumberFormat="1" applyFill="1" applyBorder="1"/>
    <xf numFmtId="0" fontId="2" fillId="4" borderId="17" xfId="3" applyNumberFormat="1" applyFill="1" applyBorder="1"/>
    <xf numFmtId="0" fontId="2" fillId="4" borderId="7" xfId="3" applyNumberFormat="1" applyFill="1" applyBorder="1"/>
    <xf numFmtId="0" fontId="2" fillId="4" borderId="36" xfId="3" applyNumberFormat="1" applyFill="1" applyBorder="1"/>
    <xf numFmtId="0" fontId="0" fillId="4" borderId="12" xfId="0" applyFill="1" applyBorder="1"/>
    <xf numFmtId="0" fontId="0" fillId="4" borderId="0" xfId="0" applyFill="1"/>
    <xf numFmtId="0" fontId="0" fillId="4" borderId="39" xfId="0" applyFill="1" applyBorder="1"/>
    <xf numFmtId="0" fontId="0" fillId="4" borderId="17" xfId="0" applyFill="1" applyBorder="1"/>
    <xf numFmtId="0" fontId="0" fillId="4" borderId="7" xfId="0" applyFill="1" applyBorder="1"/>
    <xf numFmtId="0" fontId="0" fillId="4" borderId="36" xfId="0" applyFill="1" applyBorder="1"/>
    <xf numFmtId="0" fontId="23" fillId="4" borderId="12" xfId="4" applyNumberFormat="1" applyFont="1" applyFill="1" applyBorder="1" applyAlignment="1">
      <alignment horizontal="center" vertical="center"/>
    </xf>
    <xf numFmtId="0" fontId="23" fillId="4" borderId="0" xfId="4" applyNumberFormat="1" applyFont="1" applyFill="1" applyBorder="1" applyAlignment="1">
      <alignment horizontal="center" vertical="center"/>
    </xf>
    <xf numFmtId="0" fontId="23" fillId="4" borderId="39" xfId="4" applyNumberFormat="1" applyFont="1" applyFill="1" applyBorder="1" applyAlignment="1">
      <alignment horizontal="center" vertical="center"/>
    </xf>
    <xf numFmtId="0" fontId="2" fillId="4" borderId="0" xfId="3" applyNumberFormat="1" applyFill="1" applyAlignment="1"/>
    <xf numFmtId="0" fontId="2" fillId="3" borderId="16" xfId="0" applyFont="1" applyFill="1" applyBorder="1" applyAlignment="1" applyProtection="1">
      <alignment horizontal="right" vertical="center" wrapText="1"/>
    </xf>
    <xf numFmtId="0" fontId="2" fillId="3" borderId="26" xfId="0" applyFont="1" applyFill="1" applyBorder="1" applyAlignment="1" applyProtection="1">
      <alignment horizontal="center" vertical="center"/>
      <protection locked="0"/>
    </xf>
    <xf numFmtId="0" fontId="2" fillId="3" borderId="27" xfId="0" applyFont="1" applyFill="1" applyBorder="1" applyAlignment="1" applyProtection="1">
      <alignment horizontal="right" vertical="center" wrapText="1"/>
    </xf>
    <xf numFmtId="0" fontId="0" fillId="3" borderId="2" xfId="0" applyFill="1" applyBorder="1" applyProtection="1"/>
    <xf numFmtId="0" fontId="0" fillId="3" borderId="7" xfId="0" applyFill="1" applyBorder="1" applyAlignment="1" applyProtection="1">
      <alignment horizontal="right" vertical="center"/>
    </xf>
    <xf numFmtId="0" fontId="2" fillId="0" borderId="0" xfId="5" quotePrefix="1" applyAlignment="1">
      <alignment horizontal="left" vertical="top"/>
    </xf>
    <xf numFmtId="0" fontId="23" fillId="5" borderId="24" xfId="4" applyNumberFormat="1" applyFont="1" applyFill="1" applyBorder="1" applyAlignment="1">
      <alignment horizontal="center" vertical="center"/>
    </xf>
    <xf numFmtId="0" fontId="23" fillId="5" borderId="28" xfId="4" applyNumberFormat="1" applyFont="1" applyFill="1" applyBorder="1" applyAlignment="1">
      <alignment horizontal="center" vertical="center"/>
    </xf>
    <xf numFmtId="0" fontId="23" fillId="5" borderId="29" xfId="4" applyNumberFormat="1" applyFont="1" applyFill="1" applyBorder="1" applyAlignment="1">
      <alignment horizontal="center" vertical="center"/>
    </xf>
    <xf numFmtId="0" fontId="12" fillId="2" borderId="24" xfId="0" applyFont="1" applyFill="1" applyBorder="1" applyAlignment="1" applyProtection="1">
      <alignment horizontal="left" vertical="center"/>
    </xf>
    <xf numFmtId="0" fontId="12" fillId="2" borderId="28" xfId="0" applyFont="1" applyFill="1" applyBorder="1" applyAlignment="1" applyProtection="1">
      <alignment horizontal="left" vertical="center"/>
    </xf>
    <xf numFmtId="0" fontId="22" fillId="2" borderId="28" xfId="0" applyFont="1" applyFill="1" applyBorder="1" applyAlignment="1" applyProtection="1">
      <alignment horizontal="center" vertical="center"/>
    </xf>
    <xf numFmtId="0" fontId="22" fillId="2" borderId="29" xfId="0" applyFont="1" applyFill="1" applyBorder="1" applyAlignment="1" applyProtection="1">
      <alignment horizontal="center" vertical="center"/>
    </xf>
    <xf numFmtId="0" fontId="3" fillId="3" borderId="33" xfId="0" applyFont="1" applyFill="1" applyBorder="1" applyAlignment="1" applyProtection="1">
      <alignment horizontal="left" vertical="center" wrapText="1"/>
      <protection locked="0"/>
    </xf>
    <xf numFmtId="0" fontId="3" fillId="3" borderId="31" xfId="0" applyFont="1" applyFill="1" applyBorder="1" applyAlignment="1" applyProtection="1">
      <alignment horizontal="left" vertical="center" wrapText="1"/>
      <protection locked="0"/>
    </xf>
    <xf numFmtId="0" fontId="3" fillId="3" borderId="3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xf>
    <xf numFmtId="0" fontId="3" fillId="0" borderId="31" xfId="0" applyFont="1" applyFill="1" applyBorder="1" applyAlignment="1" applyProtection="1">
      <alignment horizontal="left" vertical="center" wrapText="1"/>
    </xf>
    <xf numFmtId="0" fontId="3" fillId="0" borderId="33"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3" borderId="33" xfId="0" applyFont="1" applyFill="1" applyBorder="1" applyAlignment="1" applyProtection="1">
      <alignment horizontal="left" vertical="center" wrapText="1"/>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11"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21" xfId="0" applyFont="1" applyFill="1" applyBorder="1" applyAlignment="1" applyProtection="1">
      <alignment horizontal="left" vertical="center" wrapText="1"/>
      <protection locked="0"/>
    </xf>
    <xf numFmtId="0" fontId="3" fillId="0" borderId="33"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0" fillId="0" borderId="33" xfId="0" applyFill="1" applyBorder="1" applyAlignment="1" applyProtection="1">
      <alignment horizontal="center"/>
    </xf>
    <xf numFmtId="0" fontId="0" fillId="0" borderId="31" xfId="0" applyFill="1" applyBorder="1" applyAlignment="1" applyProtection="1">
      <alignment horizontal="center"/>
    </xf>
    <xf numFmtId="0" fontId="0" fillId="0" borderId="34" xfId="0" applyFill="1" applyBorder="1" applyAlignment="1" applyProtection="1">
      <alignment horizontal="center"/>
    </xf>
    <xf numFmtId="0" fontId="19" fillId="0" borderId="37"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38" xfId="0" applyFont="1" applyFill="1" applyBorder="1" applyAlignment="1" applyProtection="1">
      <alignment horizontal="center" vertical="center" wrapText="1"/>
    </xf>
    <xf numFmtId="0" fontId="3" fillId="3" borderId="15" xfId="0" applyFont="1" applyFill="1" applyBorder="1" applyAlignment="1" applyProtection="1">
      <alignment horizontal="left" vertical="center" wrapText="1"/>
    </xf>
    <xf numFmtId="0" fontId="3" fillId="3" borderId="30" xfId="0" applyFont="1" applyFill="1" applyBorder="1" applyAlignment="1" applyProtection="1">
      <alignment horizontal="left" vertical="center" wrapText="1"/>
    </xf>
    <xf numFmtId="0" fontId="19" fillId="0" borderId="13" xfId="0" applyFont="1" applyFill="1" applyBorder="1" applyAlignment="1" applyProtection="1">
      <alignment horizontal="left" vertical="center" wrapText="1"/>
    </xf>
    <xf numFmtId="0" fontId="19" fillId="0" borderId="14" xfId="0" applyFont="1" applyFill="1" applyBorder="1" applyAlignment="1" applyProtection="1">
      <alignment horizontal="left" vertical="center" wrapText="1"/>
    </xf>
    <xf numFmtId="0" fontId="3" fillId="0" borderId="32" xfId="0" applyFont="1" applyFill="1" applyBorder="1" applyAlignment="1" applyProtection="1">
      <alignment horizontal="left" vertical="center" wrapText="1"/>
    </xf>
    <xf numFmtId="0" fontId="6" fillId="3" borderId="6" xfId="0"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0" fontId="6" fillId="3" borderId="13" xfId="0" applyFont="1" applyFill="1" applyBorder="1" applyAlignment="1" applyProtection="1">
      <alignment horizontal="left"/>
    </xf>
    <xf numFmtId="0" fontId="6" fillId="3" borderId="6" xfId="0" applyFont="1" applyFill="1" applyBorder="1" applyAlignment="1" applyProtection="1">
      <alignment horizontal="left"/>
    </xf>
    <xf numFmtId="0" fontId="19" fillId="0" borderId="5" xfId="0" applyFont="1" applyFill="1" applyBorder="1" applyAlignment="1" applyProtection="1">
      <alignment horizontal="center" vertical="center" wrapText="1"/>
    </xf>
    <xf numFmtId="0" fontId="19" fillId="0" borderId="11"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3" fillId="3" borderId="37" xfId="0" applyFont="1" applyFill="1" applyBorder="1" applyAlignment="1" applyProtection="1">
      <alignment horizontal="left" vertical="center"/>
      <protection locked="0"/>
    </xf>
    <xf numFmtId="0" fontId="3" fillId="3" borderId="6" xfId="0" applyFont="1" applyFill="1" applyBorder="1" applyAlignment="1" applyProtection="1">
      <alignment horizontal="left" vertical="center"/>
      <protection locked="0"/>
    </xf>
    <xf numFmtId="0" fontId="3" fillId="3" borderId="38"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0" fillId="3" borderId="33" xfId="0" applyFill="1" applyBorder="1" applyAlignment="1" applyProtection="1">
      <alignment horizontal="center"/>
    </xf>
    <xf numFmtId="0" fontId="0" fillId="3" borderId="31" xfId="0" applyFill="1" applyBorder="1" applyAlignment="1" applyProtection="1">
      <alignment horizontal="center"/>
    </xf>
    <xf numFmtId="0" fontId="0" fillId="3" borderId="34" xfId="0" applyFill="1" applyBorder="1" applyAlignment="1" applyProtection="1">
      <alignment horizontal="center"/>
    </xf>
    <xf numFmtId="0" fontId="19" fillId="3" borderId="5" xfId="0" applyFont="1" applyFill="1" applyBorder="1" applyAlignment="1" applyProtection="1">
      <alignment horizontal="center" vertical="center" wrapText="1"/>
    </xf>
    <xf numFmtId="0" fontId="19" fillId="3" borderId="11" xfId="0" applyFont="1" applyFill="1" applyBorder="1" applyAlignment="1" applyProtection="1">
      <alignment horizontal="center" vertical="center" wrapText="1"/>
    </xf>
    <xf numFmtId="0" fontId="3" fillId="3" borderId="5"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19" fillId="3" borderId="15" xfId="0" applyFont="1" applyFill="1" applyBorder="1" applyAlignment="1" applyProtection="1">
      <alignment horizontal="left" vertical="center" wrapText="1"/>
    </xf>
    <xf numFmtId="0" fontId="19" fillId="3" borderId="19" xfId="0" applyFont="1" applyFill="1" applyBorder="1" applyAlignment="1" applyProtection="1">
      <alignment horizontal="left" vertical="center" wrapText="1"/>
    </xf>
    <xf numFmtId="0" fontId="19" fillId="3" borderId="33" xfId="0" applyFont="1" applyFill="1" applyBorder="1" applyAlignment="1" applyProtection="1">
      <alignment horizontal="center" vertical="center" wrapText="1"/>
    </xf>
    <xf numFmtId="0" fontId="19" fillId="3" borderId="31" xfId="0" applyFont="1" applyFill="1" applyBorder="1" applyAlignment="1" applyProtection="1">
      <alignment horizontal="center" vertical="center" wrapText="1"/>
    </xf>
    <xf numFmtId="0" fontId="6" fillId="3" borderId="15" xfId="0" applyFont="1" applyFill="1" applyBorder="1" applyAlignment="1" applyProtection="1">
      <alignment horizontal="left" vertical="center" wrapText="1"/>
    </xf>
    <xf numFmtId="0" fontId="6" fillId="3" borderId="19"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0" fontId="6" fillId="3" borderId="21" xfId="0" applyFont="1" applyFill="1" applyBorder="1" applyAlignment="1" applyProtection="1">
      <alignment horizontal="left" vertical="center"/>
      <protection locked="0"/>
    </xf>
    <xf numFmtId="0" fontId="6" fillId="3" borderId="12"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39" xfId="0" applyFont="1" applyFill="1" applyBorder="1" applyAlignment="1" applyProtection="1">
      <alignment horizontal="left" vertical="center" wrapText="1"/>
    </xf>
    <xf numFmtId="0" fontId="12" fillId="2" borderId="9" xfId="0" applyFont="1" applyFill="1" applyBorder="1" applyAlignment="1" applyProtection="1">
      <alignment horizontal="left" vertical="center"/>
    </xf>
    <xf numFmtId="0" fontId="12" fillId="2" borderId="22" xfId="0" applyFont="1" applyFill="1" applyBorder="1" applyAlignment="1" applyProtection="1">
      <alignment horizontal="left" vertical="center"/>
    </xf>
    <xf numFmtId="0" fontId="12" fillId="2" borderId="23" xfId="0" applyFont="1" applyFill="1" applyBorder="1" applyAlignment="1" applyProtection="1">
      <alignment horizontal="left" vertical="center"/>
    </xf>
    <xf numFmtId="0" fontId="0" fillId="3" borderId="28" xfId="0" applyFill="1" applyBorder="1" applyAlignment="1" applyProtection="1">
      <alignment horizontal="center"/>
    </xf>
    <xf numFmtId="0" fontId="0" fillId="3" borderId="29" xfId="0" applyFill="1" applyBorder="1" applyAlignment="1" applyProtection="1">
      <alignment horizontal="center"/>
    </xf>
    <xf numFmtId="0" fontId="3" fillId="3" borderId="19" xfId="0" applyFont="1" applyFill="1" applyBorder="1" applyAlignment="1" applyProtection="1">
      <alignment horizontal="left" vertical="center" wrapText="1"/>
      <protection locked="0"/>
    </xf>
    <xf numFmtId="0" fontId="3" fillId="3" borderId="35"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27" xfId="0" applyFont="1" applyFill="1" applyBorder="1" applyAlignment="1" applyProtection="1">
      <alignment horizontal="left" vertical="center" wrapText="1"/>
      <protection locked="0"/>
    </xf>
    <xf numFmtId="0" fontId="3" fillId="3" borderId="35"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27" xfId="0" applyFont="1" applyFill="1" applyBorder="1" applyAlignment="1" applyProtection="1">
      <alignment horizontal="left" vertical="center" wrapText="1"/>
    </xf>
    <xf numFmtId="0" fontId="3" fillId="3" borderId="18" xfId="0" applyFont="1" applyFill="1" applyBorder="1" applyAlignment="1" applyProtection="1">
      <alignment horizontal="left" vertical="center" wrapText="1"/>
      <protection locked="0"/>
    </xf>
    <xf numFmtId="165" fontId="2" fillId="3" borderId="35" xfId="0" applyNumberFormat="1" applyFont="1" applyFill="1" applyBorder="1" applyAlignment="1" applyProtection="1">
      <alignment horizontal="center" vertical="center"/>
      <protection locked="0"/>
    </xf>
    <xf numFmtId="165" fontId="2" fillId="3" borderId="27" xfId="0" applyNumberFormat="1" applyFont="1" applyFill="1" applyBorder="1" applyAlignment="1" applyProtection="1">
      <alignment horizontal="center" vertical="center"/>
      <protection locked="0"/>
    </xf>
    <xf numFmtId="0" fontId="2" fillId="3" borderId="35"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27" xfId="0" applyFont="1" applyFill="1" applyBorder="1" applyAlignment="1" applyProtection="1">
      <alignment horizontal="left" vertical="center"/>
      <protection locked="0"/>
    </xf>
    <xf numFmtId="0" fontId="0" fillId="3" borderId="8" xfId="0" applyFill="1" applyBorder="1" applyAlignment="1" applyProtection="1">
      <alignment horizontal="right" vertical="center"/>
    </xf>
    <xf numFmtId="0" fontId="0" fillId="3" borderId="27" xfId="0" applyFill="1" applyBorder="1" applyAlignment="1" applyProtection="1">
      <alignment horizontal="right" vertical="center"/>
    </xf>
    <xf numFmtId="0" fontId="13" fillId="3" borderId="28" xfId="0" applyFont="1" applyFill="1" applyBorder="1" applyAlignment="1" applyProtection="1">
      <alignment horizontal="center" vertical="center"/>
    </xf>
    <xf numFmtId="0" fontId="3" fillId="3" borderId="9" xfId="0" applyFont="1" applyFill="1" applyBorder="1" applyAlignment="1" applyProtection="1">
      <alignment horizontal="left" vertical="center" wrapText="1"/>
    </xf>
    <xf numFmtId="0" fontId="3" fillId="3" borderId="41" xfId="0" applyFont="1" applyFill="1" applyBorder="1" applyAlignment="1" applyProtection="1">
      <alignment horizontal="left" vertical="center" wrapText="1"/>
    </xf>
    <xf numFmtId="0" fontId="3" fillId="3" borderId="13" xfId="0" applyFont="1" applyFill="1" applyBorder="1" applyAlignment="1" applyProtection="1">
      <alignment horizontal="left" vertical="center" wrapText="1"/>
    </xf>
    <xf numFmtId="0" fontId="3" fillId="3" borderId="14" xfId="0" applyFont="1" applyFill="1" applyBorder="1" applyAlignment="1" applyProtection="1">
      <alignment horizontal="left" vertical="center" wrapText="1"/>
    </xf>
    <xf numFmtId="0" fontId="3" fillId="3" borderId="40" xfId="0" applyFont="1" applyFill="1" applyBorder="1" applyAlignment="1" applyProtection="1">
      <alignment horizontal="left" vertical="center"/>
      <protection locked="0"/>
    </xf>
    <xf numFmtId="0" fontId="3" fillId="3" borderId="22" xfId="0" applyFont="1" applyFill="1" applyBorder="1" applyAlignment="1" applyProtection="1">
      <alignment horizontal="left" vertical="center"/>
      <protection locked="0"/>
    </xf>
    <xf numFmtId="0" fontId="3" fillId="3" borderId="41" xfId="0"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44" xfId="0" applyFont="1" applyFill="1" applyBorder="1" applyAlignment="1" applyProtection="1">
      <alignment horizontal="left" vertical="center"/>
      <protection locked="0"/>
    </xf>
    <xf numFmtId="0" fontId="2" fillId="3" borderId="17"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36" xfId="0" applyFont="1" applyFill="1" applyBorder="1" applyAlignment="1" applyProtection="1">
      <alignment horizontal="left" vertical="top" wrapText="1"/>
      <protection locked="0"/>
    </xf>
    <xf numFmtId="0" fontId="2" fillId="2" borderId="28" xfId="0" applyFont="1" applyFill="1" applyBorder="1" applyAlignment="1" applyProtection="1">
      <alignment horizontal="right" vertical="center"/>
    </xf>
    <xf numFmtId="0" fontId="2" fillId="2" borderId="29" xfId="0" applyFont="1" applyFill="1" applyBorder="1" applyAlignment="1" applyProtection="1">
      <alignment horizontal="right" vertical="center"/>
    </xf>
    <xf numFmtId="0" fontId="2" fillId="3" borderId="16" xfId="0" applyFont="1" applyFill="1" applyBorder="1" applyAlignment="1" applyProtection="1">
      <alignment horizontal="center" wrapText="1"/>
    </xf>
    <xf numFmtId="0" fontId="2" fillId="3" borderId="8" xfId="0" applyFont="1" applyFill="1" applyBorder="1" applyAlignment="1" applyProtection="1">
      <alignment horizontal="center" wrapText="1"/>
    </xf>
    <xf numFmtId="0" fontId="3" fillId="3" borderId="37"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37"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38" xfId="0" applyFont="1" applyFill="1" applyBorder="1" applyAlignment="1" applyProtection="1">
      <alignment horizontal="left" vertical="center" wrapText="1"/>
      <protection locked="0"/>
    </xf>
    <xf numFmtId="0" fontId="22" fillId="2" borderId="28" xfId="0" applyFont="1" applyFill="1" applyBorder="1" applyAlignment="1" applyProtection="1">
      <alignment horizontal="right" vertical="center"/>
    </xf>
    <xf numFmtId="0" fontId="22" fillId="2" borderId="29" xfId="0" applyFont="1" applyFill="1" applyBorder="1" applyAlignment="1" applyProtection="1">
      <alignment horizontal="right" vertical="center"/>
    </xf>
    <xf numFmtId="0" fontId="3" fillId="0" borderId="21" xfId="0" applyFont="1" applyFill="1" applyBorder="1" applyAlignment="1" applyProtection="1">
      <alignment horizontal="left" vertical="center" wrapText="1"/>
      <protection locked="0"/>
    </xf>
    <xf numFmtId="0" fontId="2" fillId="3" borderId="30"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2" fillId="3" borderId="33" xfId="0" applyFont="1" applyFill="1" applyBorder="1" applyAlignment="1" applyProtection="1">
      <alignment horizontal="left" vertical="center"/>
      <protection locked="0"/>
    </xf>
    <xf numFmtId="0" fontId="2" fillId="3" borderId="31" xfId="0" applyFont="1" applyFill="1" applyBorder="1" applyAlignment="1" applyProtection="1">
      <alignment horizontal="left" vertical="center"/>
      <protection locked="0"/>
    </xf>
    <xf numFmtId="0" fontId="2" fillId="3" borderId="34" xfId="0" applyFont="1" applyFill="1" applyBorder="1" applyAlignment="1" applyProtection="1">
      <alignment horizontal="left" vertical="center"/>
      <protection locked="0"/>
    </xf>
    <xf numFmtId="0" fontId="3" fillId="0" borderId="40"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35"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17" fillId="3" borderId="30" xfId="0" applyFont="1" applyFill="1" applyBorder="1" applyAlignment="1" applyProtection="1">
      <alignment horizontal="center" vertical="center"/>
      <protection locked="0"/>
    </xf>
    <xf numFmtId="0" fontId="17" fillId="3" borderId="31" xfId="0" applyFont="1" applyFill="1" applyBorder="1" applyAlignment="1" applyProtection="1">
      <alignment horizontal="center" vertical="center"/>
      <protection locked="0"/>
    </xf>
    <xf numFmtId="0" fontId="17" fillId="3" borderId="32" xfId="0" applyFont="1" applyFill="1" applyBorder="1" applyAlignment="1" applyProtection="1">
      <alignment horizontal="center" vertical="center"/>
      <protection locked="0"/>
    </xf>
    <xf numFmtId="0" fontId="3" fillId="0" borderId="3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33" xfId="0" applyFont="1" applyFill="1" applyBorder="1" applyAlignment="1" applyProtection="1">
      <alignment horizontal="left" vertical="center" wrapText="1"/>
    </xf>
    <xf numFmtId="0" fontId="3" fillId="0" borderId="34"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7" fillId="0" borderId="24" xfId="0" applyFont="1" applyBorder="1" applyAlignment="1">
      <alignment horizontal="center" vertical="center"/>
    </xf>
    <xf numFmtId="0" fontId="7" fillId="0" borderId="29" xfId="0" applyFont="1" applyBorder="1" applyAlignment="1">
      <alignment horizontal="center" vertical="center"/>
    </xf>
    <xf numFmtId="0" fontId="6" fillId="0" borderId="0" xfId="0" applyFont="1"/>
    <xf numFmtId="0" fontId="6" fillId="0" borderId="0" xfId="0" applyFont="1" applyAlignment="1">
      <alignment wrapText="1"/>
    </xf>
    <xf numFmtId="0" fontId="6" fillId="0" borderId="0" xfId="0" applyFont="1" applyAlignment="1">
      <alignment horizontal="left" vertical="top" wrapText="1"/>
    </xf>
    <xf numFmtId="49" fontId="2" fillId="6" borderId="0" xfId="0" applyNumberFormat="1" applyFont="1" applyFill="1"/>
    <xf numFmtId="0" fontId="2" fillId="6" borderId="0" xfId="0" applyFont="1" applyFill="1" applyAlignment="1">
      <alignment wrapText="1"/>
    </xf>
    <xf numFmtId="14" fontId="0" fillId="6" borderId="0" xfId="0" applyNumberFormat="1" applyFill="1" applyAlignment="1">
      <alignment horizontal="left" vertical="top" wrapText="1"/>
    </xf>
    <xf numFmtId="0" fontId="2" fillId="6" borderId="0" xfId="0" applyFont="1" applyFill="1"/>
    <xf numFmtId="49" fontId="0" fillId="0" borderId="0" xfId="0" applyNumberFormat="1"/>
    <xf numFmtId="49" fontId="2" fillId="0" borderId="0" xfId="0" applyNumberFormat="1" applyFont="1" applyFill="1"/>
    <xf numFmtId="0" fontId="2" fillId="0" borderId="0" xfId="0" applyFont="1" applyFill="1" applyAlignment="1">
      <alignment wrapText="1"/>
    </xf>
    <xf numFmtId="0" fontId="2" fillId="0" borderId="0" xfId="0" applyFont="1" applyFill="1" applyAlignment="1">
      <alignment horizontal="left" vertical="top" wrapText="1"/>
    </xf>
    <xf numFmtId="49" fontId="0" fillId="0" borderId="0" xfId="0" applyNumberFormat="1" applyFill="1"/>
    <xf numFmtId="0" fontId="0" fillId="0" borderId="0" xfId="0" applyFill="1" applyAlignment="1">
      <alignment wrapText="1"/>
    </xf>
    <xf numFmtId="0" fontId="0" fillId="0" borderId="0" xfId="0" applyFill="1" applyAlignment="1">
      <alignment horizontal="left" vertical="top" wrapText="1"/>
    </xf>
    <xf numFmtId="14" fontId="0" fillId="0" borderId="0" xfId="0" applyNumberFormat="1" applyFill="1" applyAlignment="1">
      <alignment horizontal="left" vertical="top" wrapText="1"/>
    </xf>
    <xf numFmtId="16" fontId="0" fillId="0" borderId="0" xfId="0" applyNumberFormat="1" applyFill="1"/>
    <xf numFmtId="0" fontId="12" fillId="2" borderId="12"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22" fillId="2" borderId="39" xfId="0" applyFont="1" applyFill="1" applyBorder="1" applyAlignment="1" applyProtection="1">
      <alignment horizontal="center" vertical="center"/>
    </xf>
  </cellXfs>
  <cellStyles count="6">
    <cellStyle name="_x000a_mouse.drv=lm" xfId="5" xr:uid="{6FB28D5D-D3CD-4262-824C-9ED685C7C259}"/>
    <cellStyle name="Normal 2 2" xfId="4" xr:uid="{CFCC52BC-2459-4980-95D1-3A432D449944}"/>
    <cellStyle name="Prozent 2" xfId="1" xr:uid="{00000000-0005-0000-0000-000002000000}"/>
    <cellStyle name="Standard" xfId="0" builtinId="0"/>
    <cellStyle name="Standard 2" xfId="2" xr:uid="{20F9335A-7510-4BA1-A246-8C334E444573}"/>
    <cellStyle name="Standard 3" xfId="3" xr:uid="{FEF1E6C7-0DEE-43BC-B053-6A746CD4DAB3}"/>
  </cellStyles>
  <dxfs count="71">
    <dxf>
      <font>
        <condense val="0"/>
        <extend val="0"/>
        <color auto="1"/>
      </font>
      <fill>
        <patternFill>
          <bgColor indexed="11"/>
        </patternFill>
      </fill>
    </dxf>
    <dxf>
      <font>
        <condense val="0"/>
        <extend val="0"/>
        <color indexed="9"/>
      </font>
      <fill>
        <patternFill>
          <bgColor indexed="10"/>
        </patternFill>
      </fill>
    </dxf>
    <dxf>
      <fill>
        <patternFill>
          <bgColor indexed="11"/>
        </patternFill>
      </fill>
    </dxf>
    <dxf>
      <font>
        <condense val="0"/>
        <extend val="0"/>
        <color indexed="9"/>
      </font>
      <fill>
        <patternFill>
          <bgColor indexed="10"/>
        </patternFill>
      </fill>
    </dxf>
    <dxf>
      <fill>
        <patternFill>
          <bgColor indexed="11"/>
        </patternFill>
      </fill>
    </dxf>
    <dxf>
      <font>
        <condense val="0"/>
        <extend val="0"/>
        <color indexed="9"/>
      </font>
      <fill>
        <patternFill>
          <bgColor indexed="10"/>
        </patternFill>
      </fill>
    </dxf>
    <dxf>
      <fill>
        <patternFill>
          <bgColor rgb="FFFF0000"/>
        </patternFill>
      </fill>
    </dxf>
    <dxf>
      <font>
        <color theme="3" tint="0.59996337778862885"/>
      </font>
    </dxf>
    <dxf>
      <font>
        <color theme="0"/>
      </font>
      <fill>
        <patternFill>
          <bgColor theme="0"/>
        </patternFill>
      </fill>
      <border>
        <left/>
        <right/>
        <top/>
        <bottom/>
        <vertical/>
        <horizontal/>
      </border>
    </dxf>
    <dxf>
      <font>
        <color theme="0"/>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patternType="solid">
          <bgColor theme="0"/>
        </patternFill>
      </fill>
    </dxf>
    <dxf>
      <font>
        <color theme="0"/>
      </font>
      <fill>
        <patternFill patternType="none">
          <bgColor auto="1"/>
        </patternFill>
      </fill>
    </dxf>
    <dxf>
      <fill>
        <patternFill>
          <bgColor rgb="FF92D050"/>
        </patternFill>
      </fill>
    </dxf>
    <dxf>
      <fill>
        <patternFill>
          <bgColor rgb="FFFFFF00"/>
        </patternFill>
      </fill>
    </dxf>
    <dxf>
      <fill>
        <patternFill>
          <bgColor rgb="FFFF0000"/>
        </patternFill>
      </fill>
    </dxf>
    <dxf>
      <font>
        <color theme="0"/>
      </font>
    </dxf>
    <dxf>
      <fill>
        <patternFill>
          <bgColor theme="3" tint="0.79998168889431442"/>
        </patternFill>
      </fill>
    </dxf>
    <dxf>
      <fill>
        <patternFill>
          <bgColor theme="3" tint="0.79998168889431442"/>
        </patternFill>
      </fill>
    </dxf>
    <dxf>
      <fill>
        <patternFill>
          <bgColor rgb="FFFF0000"/>
        </patternFill>
      </fill>
    </dxf>
    <dxf>
      <fill>
        <patternFill>
          <bgColor rgb="FFFFFF00"/>
        </patternFill>
      </fill>
    </dxf>
    <dxf>
      <fill>
        <patternFill>
          <bgColor rgb="FF92D05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theme="3" tint="0.79998168889431442"/>
        </patternFill>
      </fill>
    </dxf>
    <dxf>
      <fill>
        <patternFill>
          <bgColor theme="5" tint="0.59996337778862885"/>
        </patternFill>
      </fill>
    </dxf>
    <dxf>
      <fill>
        <patternFill>
          <bgColor theme="5" tint="0.599963377788628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dxf>
    <dxf>
      <font>
        <color theme="0"/>
      </font>
    </dxf>
    <dxf>
      <font>
        <color theme="0"/>
      </font>
      <fill>
        <patternFill>
          <bgColor theme="0"/>
        </patternFill>
      </fill>
    </dxf>
    <dxf>
      <fill>
        <patternFill>
          <bgColor rgb="FFFF0000"/>
        </patternFill>
      </fill>
    </dxf>
    <dxf>
      <fill>
        <patternFill>
          <bgColor rgb="FFFF0000"/>
        </patternFill>
      </fill>
    </dxf>
    <dxf>
      <fill>
        <patternFill>
          <bgColor theme="3" tint="0.79998168889431442"/>
        </patternFill>
      </fill>
    </dxf>
    <dxf>
      <font>
        <color theme="0"/>
      </font>
      <fill>
        <patternFill>
          <bgColor theme="0"/>
        </patternFill>
      </fill>
    </dxf>
    <dxf>
      <fill>
        <patternFill>
          <bgColor theme="3"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3" tint="0.79998168889431442"/>
        </patternFill>
      </fill>
    </dxf>
    <dxf>
      <fill>
        <patternFill>
          <bgColor theme="3" tint="0.79998168889431442"/>
        </patternFill>
      </fill>
    </dxf>
    <dxf>
      <font>
        <condense val="0"/>
        <extend val="0"/>
        <color auto="1"/>
      </font>
      <fill>
        <patternFill>
          <bgColor indexed="11"/>
        </patternFill>
      </fill>
    </dxf>
    <dxf>
      <font>
        <condense val="0"/>
        <extend val="0"/>
        <color indexed="9"/>
      </font>
      <fill>
        <patternFill>
          <bgColor indexed="10"/>
        </patternFill>
      </fill>
    </dxf>
    <dxf>
      <font>
        <color theme="0"/>
      </font>
      <fill>
        <patternFill>
          <bgColor theme="0"/>
        </patternFill>
      </fill>
    </dxf>
    <dxf>
      <fill>
        <patternFill>
          <bgColor theme="3" tint="0.79998168889431442"/>
        </patternFill>
      </fill>
    </dxf>
    <dxf>
      <fill>
        <patternFill>
          <bgColor theme="3" tint="0.79998168889431442"/>
        </patternFill>
      </fill>
    </dxf>
    <dxf>
      <font>
        <color theme="0"/>
      </font>
      <fill>
        <patternFill patternType="none">
          <bgColor auto="1"/>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161924</xdr:rowOff>
    </xdr:from>
    <xdr:to>
      <xdr:col>13</xdr:col>
      <xdr:colOff>531658</xdr:colOff>
      <xdr:row>110</xdr:row>
      <xdr:rowOff>142875</xdr:rowOff>
    </xdr:to>
    <xdr:pic>
      <xdr:nvPicPr>
        <xdr:cNvPr id="3" name="Grafik 2">
          <a:extLst>
            <a:ext uri="{FF2B5EF4-FFF2-40B4-BE49-F238E27FC236}">
              <a16:creationId xmlns:a16="http://schemas.microsoft.com/office/drawing/2014/main" id="{E3B46380-4E1D-9109-BC58-C4D7417C12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4"/>
          <a:ext cx="10170958" cy="168973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51709</xdr:colOff>
      <xdr:row>58</xdr:row>
      <xdr:rowOff>21261</xdr:rowOff>
    </xdr:from>
    <xdr:ext cx="5453741" cy="2121864"/>
    <xdr:sp macro="" textlink="">
      <xdr:nvSpPr>
        <xdr:cNvPr id="11" name="Textfeld 10">
          <a:extLst>
            <a:ext uri="{FF2B5EF4-FFF2-40B4-BE49-F238E27FC236}">
              <a16:creationId xmlns:a16="http://schemas.microsoft.com/office/drawing/2014/main" id="{F33127BF-EE3D-4503-8F27-1EA32EC12AB3}"/>
            </a:ext>
          </a:extLst>
        </xdr:cNvPr>
        <xdr:cNvSpPr txBox="1"/>
      </xdr:nvSpPr>
      <xdr:spPr>
        <a:xfrm>
          <a:off x="11338834" y="10127286"/>
          <a:ext cx="5453741" cy="2121864"/>
        </a:xfrm>
        <a:prstGeom prst="rect">
          <a:avLst/>
        </a:prstGeom>
        <a:no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r>
            <a:rPr lang="de-DE" sz="1400">
              <a:solidFill>
                <a:schemeClr val="dk1"/>
              </a:solidFill>
              <a:effectLst/>
              <a:latin typeface="+mn-lt"/>
              <a:ea typeface="+mn-ea"/>
              <a:cs typeface="+mn-cs"/>
            </a:rPr>
            <a:t>Please note!!!</a:t>
          </a:r>
        </a:p>
        <a:p>
          <a:r>
            <a:rPr lang="de-DE" sz="1400" b="0" i="0">
              <a:solidFill>
                <a:schemeClr val="dk1"/>
              </a:solidFill>
              <a:effectLst/>
              <a:latin typeface="+mn-lt"/>
              <a:ea typeface="+mn-ea"/>
              <a:cs typeface="+mn-cs"/>
            </a:rPr>
            <a:t>If it is a VCL location, it is mandatory to create the </a:t>
          </a:r>
        </a:p>
        <a:p>
          <a:r>
            <a:rPr lang="de-DE" sz="1400" b="0" i="0">
              <a:solidFill>
                <a:schemeClr val="dk1"/>
              </a:solidFill>
              <a:effectLst/>
              <a:latin typeface="+mn-lt"/>
              <a:ea typeface="+mn-ea"/>
              <a:cs typeface="+mn-cs"/>
            </a:rPr>
            <a:t>reference to a manufacturer or distributor that is already approved </a:t>
          </a:r>
        </a:p>
        <a:p>
          <a:r>
            <a:rPr lang="de-DE" sz="1400" b="0" i="0">
              <a:solidFill>
                <a:schemeClr val="dk1"/>
              </a:solidFill>
              <a:effectLst/>
              <a:latin typeface="+mn-lt"/>
              <a:ea typeface="+mn-ea"/>
              <a:cs typeface="+mn-cs"/>
            </a:rPr>
            <a:t>by BENTELER as a VC1 or VC2 supplier. For this purpose, the </a:t>
          </a:r>
        </a:p>
        <a:p>
          <a:r>
            <a:rPr lang="de-DE" sz="1400" b="0" i="0">
              <a:solidFill>
                <a:schemeClr val="dk1"/>
              </a:solidFill>
              <a:effectLst/>
              <a:latin typeface="+mn-lt"/>
              <a:ea typeface="+mn-ea"/>
              <a:cs typeface="+mn-cs"/>
            </a:rPr>
            <a:t>"DUNS No." (DB information number) of the manufacturer must be </a:t>
          </a:r>
        </a:p>
        <a:p>
          <a:r>
            <a:rPr lang="de-DE" sz="1400" b="0" i="0">
              <a:solidFill>
                <a:schemeClr val="dk1"/>
              </a:solidFill>
              <a:effectLst/>
              <a:latin typeface="+mn-lt"/>
              <a:ea typeface="+mn-ea"/>
              <a:cs typeface="+mn-cs"/>
            </a:rPr>
            <a:t>entered here. Maintenance of the data in the SAP master data </a:t>
          </a:r>
        </a:p>
        <a:p>
          <a:r>
            <a:rPr lang="de-DE" sz="1400" b="0" i="0">
              <a:solidFill>
                <a:schemeClr val="dk1"/>
              </a:solidFill>
              <a:effectLst/>
              <a:latin typeface="+mn-lt"/>
              <a:ea typeface="+mn-ea"/>
              <a:cs typeface="+mn-cs"/>
            </a:rPr>
            <a:t>according </a:t>
          </a:r>
          <a:r>
            <a:rPr lang="de-DE" sz="1400" b="0" i="0">
              <a:solidFill>
                <a:sysClr val="windowText" lastClr="000000"/>
              </a:solidFill>
              <a:effectLst/>
              <a:latin typeface="+mn-lt"/>
              <a:ea typeface="+mn-ea"/>
              <a:cs typeface="+mn-cs"/>
            </a:rPr>
            <a:t>to P.PU.038.An.02.</a:t>
          </a:r>
        </a:p>
        <a:p>
          <a:endParaRPr lang="de-DE" sz="1400" b="0" i="0" baseline="0">
            <a:solidFill>
              <a:schemeClr val="dk1"/>
            </a:solidFill>
            <a:effectLst/>
            <a:latin typeface="+mn-lt"/>
            <a:ea typeface="+mn-ea"/>
            <a:cs typeface="+mn-cs"/>
          </a:endParaRPr>
        </a:p>
        <a:p>
          <a:r>
            <a:rPr lang="de-DE" sz="1400" baseline="0">
              <a:solidFill>
                <a:schemeClr val="dk1"/>
              </a:solidFill>
              <a:effectLst/>
              <a:latin typeface="+mn-lt"/>
              <a:ea typeface="+mn-ea"/>
              <a:cs typeface="+mn-cs"/>
            </a:rPr>
            <a:t>This is not required for VCR, the field will not be displayed.</a:t>
          </a:r>
          <a:endParaRPr lang="de-DE" sz="1400">
            <a:effectLst/>
          </a:endParaRPr>
        </a:p>
      </xdr:txBody>
    </xdr:sp>
    <xdr:clientData/>
  </xdr:oneCellAnchor>
  <xdr:twoCellAnchor>
    <xdr:from>
      <xdr:col>13</xdr:col>
      <xdr:colOff>552450</xdr:colOff>
      <xdr:row>18</xdr:row>
      <xdr:rowOff>9527</xdr:rowOff>
    </xdr:from>
    <xdr:to>
      <xdr:col>14</xdr:col>
      <xdr:colOff>738867</xdr:colOff>
      <xdr:row>19</xdr:row>
      <xdr:rowOff>138058</xdr:rowOff>
    </xdr:to>
    <xdr:cxnSp macro="">
      <xdr:nvCxnSpPr>
        <xdr:cNvPr id="12" name="Gerade Verbindung mit Pfeil 11">
          <a:extLst>
            <a:ext uri="{FF2B5EF4-FFF2-40B4-BE49-F238E27FC236}">
              <a16:creationId xmlns:a16="http://schemas.microsoft.com/office/drawing/2014/main" id="{47157835-C47A-4883-9893-0E01145E4550}"/>
            </a:ext>
          </a:extLst>
        </xdr:cNvPr>
        <xdr:cNvCxnSpPr>
          <a:stCxn id="13" idx="1"/>
        </xdr:cNvCxnSpPr>
      </xdr:nvCxnSpPr>
      <xdr:spPr>
        <a:xfrm rot="10800000">
          <a:off x="10191750" y="3248027"/>
          <a:ext cx="1072242" cy="414281"/>
        </a:xfrm>
        <a:prstGeom prst="bentConnector3">
          <a:avLst>
            <a:gd name="adj1" fmla="val 50000"/>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738867</xdr:colOff>
      <xdr:row>18</xdr:row>
      <xdr:rowOff>268060</xdr:rowOff>
    </xdr:from>
    <xdr:ext cx="2070760" cy="311496"/>
    <xdr:sp macro="" textlink="">
      <xdr:nvSpPr>
        <xdr:cNvPr id="13" name="Textfeld 12">
          <a:extLst>
            <a:ext uri="{FF2B5EF4-FFF2-40B4-BE49-F238E27FC236}">
              <a16:creationId xmlns:a16="http://schemas.microsoft.com/office/drawing/2014/main" id="{9FA11DC9-EDFA-4356-9E1E-89D40153D6A9}"/>
            </a:ext>
          </a:extLst>
        </xdr:cNvPr>
        <xdr:cNvSpPr txBox="1"/>
      </xdr:nvSpPr>
      <xdr:spPr>
        <a:xfrm>
          <a:off x="11263992" y="3506560"/>
          <a:ext cx="2070760" cy="311496"/>
        </a:xfrm>
        <a:prstGeom prst="rect">
          <a:avLst/>
        </a:prstGeom>
        <a:no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spAutoFit/>
        </a:bodyPr>
        <a:lstStyle/>
        <a:p>
          <a:r>
            <a:rPr lang="de-DE" sz="1400">
              <a:solidFill>
                <a:sysClr val="windowText" lastClr="000000"/>
              </a:solidFill>
              <a:latin typeface="+mn-lt"/>
              <a:ea typeface="+mn-ea"/>
              <a:cs typeface="+mn-cs"/>
            </a:rPr>
            <a:t>Datas of requesting</a:t>
          </a:r>
          <a:r>
            <a:rPr lang="de-DE" sz="1400" baseline="0">
              <a:solidFill>
                <a:sysClr val="windowText" lastClr="000000"/>
              </a:solidFill>
              <a:latin typeface="+mn-lt"/>
              <a:ea typeface="+mn-ea"/>
              <a:cs typeface="+mn-cs"/>
            </a:rPr>
            <a:t> buyer</a:t>
          </a:r>
          <a:endParaRPr lang="de-DE" sz="1400">
            <a:solidFill>
              <a:sysClr val="windowText" lastClr="000000"/>
            </a:solidFill>
            <a:latin typeface="+mn-lt"/>
            <a:ea typeface="+mn-ea"/>
            <a:cs typeface="+mn-cs"/>
          </a:endParaRPr>
        </a:p>
      </xdr:txBody>
    </xdr:sp>
    <xdr:clientData/>
  </xdr:oneCellAnchor>
  <xdr:oneCellAnchor>
    <xdr:from>
      <xdr:col>15</xdr:col>
      <xdr:colOff>24493</xdr:colOff>
      <xdr:row>31</xdr:row>
      <xdr:rowOff>38100</xdr:rowOff>
    </xdr:from>
    <xdr:ext cx="5576207" cy="323851"/>
    <xdr:sp macro="" textlink="">
      <xdr:nvSpPr>
        <xdr:cNvPr id="14" name="Textfeld 13">
          <a:extLst>
            <a:ext uri="{FF2B5EF4-FFF2-40B4-BE49-F238E27FC236}">
              <a16:creationId xmlns:a16="http://schemas.microsoft.com/office/drawing/2014/main" id="{08C1C13A-1B4F-4BD2-B490-9BC4BBD3F1ED}"/>
            </a:ext>
          </a:extLst>
        </xdr:cNvPr>
        <xdr:cNvSpPr txBox="1"/>
      </xdr:nvSpPr>
      <xdr:spPr>
        <a:xfrm>
          <a:off x="11311618" y="5610225"/>
          <a:ext cx="5576207" cy="323851"/>
        </a:xfrm>
        <a:prstGeom prst="rect">
          <a:avLst/>
        </a:prstGeom>
        <a:no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r>
            <a:rPr lang="de-DE" sz="1400">
              <a:solidFill>
                <a:sysClr val="windowText" lastClr="000000"/>
              </a:solidFill>
              <a:latin typeface="+mn-lt"/>
              <a:ea typeface="+mn-ea"/>
              <a:cs typeface="+mn-cs"/>
            </a:rPr>
            <a:t>Datas of the location site to be released, acc. to official supplier letterhead</a:t>
          </a:r>
        </a:p>
      </xdr:txBody>
    </xdr:sp>
    <xdr:clientData/>
  </xdr:oneCellAnchor>
  <xdr:twoCellAnchor>
    <xdr:from>
      <xdr:col>14</xdr:col>
      <xdr:colOff>290854</xdr:colOff>
      <xdr:row>43</xdr:row>
      <xdr:rowOff>70078</xdr:rowOff>
    </xdr:from>
    <xdr:to>
      <xdr:col>15</xdr:col>
      <xdr:colOff>35584</xdr:colOff>
      <xdr:row>56</xdr:row>
      <xdr:rowOff>61912</xdr:rowOff>
    </xdr:to>
    <xdr:sp macro="" textlink="">
      <xdr:nvSpPr>
        <xdr:cNvPr id="16" name="Geschweifte Klammer rechts 15">
          <a:extLst>
            <a:ext uri="{FF2B5EF4-FFF2-40B4-BE49-F238E27FC236}">
              <a16:creationId xmlns:a16="http://schemas.microsoft.com/office/drawing/2014/main" id="{0D543ECE-80CE-4E09-86E4-88A841C38B6F}"/>
            </a:ext>
          </a:extLst>
        </xdr:cNvPr>
        <xdr:cNvSpPr/>
      </xdr:nvSpPr>
      <xdr:spPr>
        <a:xfrm>
          <a:off x="10815979" y="7642453"/>
          <a:ext cx="506730" cy="2277834"/>
        </a:xfrm>
        <a:prstGeom prst="rightBrace">
          <a:avLst/>
        </a:prstGeom>
        <a:ln w="317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oneCellAnchor>
    <xdr:from>
      <xdr:col>15</xdr:col>
      <xdr:colOff>43203</xdr:colOff>
      <xdr:row>42</xdr:row>
      <xdr:rowOff>108175</xdr:rowOff>
    </xdr:from>
    <xdr:ext cx="5452721" cy="2315937"/>
    <xdr:sp macro="" textlink="">
      <xdr:nvSpPr>
        <xdr:cNvPr id="17" name="Textfeld 16">
          <a:extLst>
            <a:ext uri="{FF2B5EF4-FFF2-40B4-BE49-F238E27FC236}">
              <a16:creationId xmlns:a16="http://schemas.microsoft.com/office/drawing/2014/main" id="{5226EB83-8C34-468F-B7DB-67963C6FBA1A}"/>
            </a:ext>
          </a:extLst>
        </xdr:cNvPr>
        <xdr:cNvSpPr txBox="1"/>
      </xdr:nvSpPr>
      <xdr:spPr>
        <a:xfrm>
          <a:off x="11330328" y="7366225"/>
          <a:ext cx="5452721" cy="2315937"/>
        </a:xfrm>
        <a:prstGeom prst="rect">
          <a:avLst/>
        </a:prstGeom>
        <a:no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r>
            <a:rPr lang="de-DE" sz="1400">
              <a:solidFill>
                <a:sysClr val="windowText" lastClr="000000"/>
              </a:solidFill>
              <a:latin typeface="+mn-lt"/>
              <a:ea typeface="+mn-ea"/>
              <a:cs typeface="+mn-cs"/>
            </a:rPr>
            <a:t>Please note!!!</a:t>
          </a:r>
        </a:p>
        <a:p>
          <a:r>
            <a:rPr lang="de-DE" sz="1400" b="0" i="0">
              <a:solidFill>
                <a:sysClr val="windowText" lastClr="000000"/>
              </a:solidFill>
              <a:effectLst/>
              <a:latin typeface="+mn-lt"/>
              <a:ea typeface="+mn-ea"/>
              <a:cs typeface="+mn-cs"/>
            </a:rPr>
            <a:t>I</a:t>
          </a:r>
          <a:r>
            <a:rPr lang="de-DE" sz="1400" b="0" i="0">
              <a:solidFill>
                <a:schemeClr val="dk1"/>
              </a:solidFill>
              <a:effectLst/>
              <a:latin typeface="+mn-lt"/>
              <a:ea typeface="+mn-ea"/>
              <a:cs typeface="+mn-cs"/>
            </a:rPr>
            <a:t>n the case of VCR, it is mandatory to describe here the situation</a:t>
          </a:r>
        </a:p>
        <a:p>
          <a:r>
            <a:rPr lang="de-DE" sz="1400" b="0" i="0">
              <a:solidFill>
                <a:schemeClr val="dk1"/>
              </a:solidFill>
              <a:effectLst/>
              <a:latin typeface="+mn-lt"/>
              <a:ea typeface="+mn-ea"/>
              <a:cs typeface="+mn-cs"/>
            </a:rPr>
            <a:t>why a classification as VCR is justified,</a:t>
          </a:r>
          <a:r>
            <a:rPr lang="de-DE" sz="1400" b="0" i="0" baseline="0">
              <a:solidFill>
                <a:schemeClr val="dk1"/>
              </a:solidFill>
              <a:effectLst/>
              <a:latin typeface="+mn-lt"/>
              <a:ea typeface="+mn-ea"/>
              <a:cs typeface="+mn-cs"/>
            </a:rPr>
            <a:t> </a:t>
          </a:r>
          <a:r>
            <a:rPr lang="de-DE" sz="1400" b="0" i="0">
              <a:solidFill>
                <a:schemeClr val="dk1"/>
              </a:solidFill>
              <a:effectLst/>
              <a:latin typeface="+mn-lt"/>
              <a:ea typeface="+mn-ea"/>
              <a:cs typeface="+mn-cs"/>
            </a:rPr>
            <a:t>e.g. bailment or resale </a:t>
          </a:r>
        </a:p>
        <a:p>
          <a:r>
            <a:rPr lang="de-DE" sz="1400" b="0" i="0">
              <a:solidFill>
                <a:schemeClr val="dk1"/>
              </a:solidFill>
              <a:effectLst/>
              <a:latin typeface="+mn-lt"/>
              <a:ea typeface="+mn-ea"/>
              <a:cs typeface="+mn-cs"/>
            </a:rPr>
            <a:t>contract with the customer.</a:t>
          </a:r>
        </a:p>
        <a:p>
          <a:endParaRPr lang="de-DE" sz="1400" b="0" i="0">
            <a:solidFill>
              <a:schemeClr val="dk1"/>
            </a:solidFill>
            <a:effectLst/>
            <a:latin typeface="+mn-lt"/>
            <a:ea typeface="+mn-ea"/>
            <a:cs typeface="+mn-cs"/>
          </a:endParaRPr>
        </a:p>
        <a:p>
          <a:r>
            <a:rPr lang="de-DE" sz="1400" b="0" i="0">
              <a:solidFill>
                <a:schemeClr val="dk1"/>
              </a:solidFill>
              <a:effectLst/>
              <a:latin typeface="+mn-lt"/>
              <a:ea typeface="+mn-ea"/>
              <a:cs typeface="+mn-cs"/>
            </a:rPr>
            <a:t>In the case of VCL, the constellation between the warehouse to be </a:t>
          </a:r>
        </a:p>
        <a:p>
          <a:r>
            <a:rPr lang="de-DE" sz="1400" b="0" i="0">
              <a:solidFill>
                <a:schemeClr val="dk1"/>
              </a:solidFill>
              <a:effectLst/>
              <a:latin typeface="+mn-lt"/>
              <a:ea typeface="+mn-ea"/>
              <a:cs typeface="+mn-cs"/>
            </a:rPr>
            <a:t>created and the manufacturer of the products must be described at </a:t>
          </a:r>
        </a:p>
        <a:p>
          <a:r>
            <a:rPr lang="de-DE" sz="1400" b="0" i="0">
              <a:solidFill>
                <a:schemeClr val="dk1"/>
              </a:solidFill>
              <a:effectLst/>
              <a:latin typeface="+mn-lt"/>
              <a:ea typeface="+mn-ea"/>
              <a:cs typeface="+mn-cs"/>
            </a:rPr>
            <a:t>this point. A VCL supplier should not be used as a commissioned </a:t>
          </a:r>
        </a:p>
        <a:p>
          <a:r>
            <a:rPr lang="de-DE" sz="1400" b="0" i="0">
              <a:solidFill>
                <a:schemeClr val="dk1"/>
              </a:solidFill>
              <a:effectLst/>
              <a:latin typeface="+mn-lt"/>
              <a:ea typeface="+mn-ea"/>
              <a:cs typeface="+mn-cs"/>
            </a:rPr>
            <a:t>company in the sense of the GSM, but primarily as a pick-up address </a:t>
          </a:r>
        </a:p>
        <a:p>
          <a:r>
            <a:rPr lang="de-DE" sz="1400" b="0" i="0">
              <a:solidFill>
                <a:schemeClr val="dk1"/>
              </a:solidFill>
              <a:effectLst/>
              <a:latin typeface="+mn-lt"/>
              <a:ea typeface="+mn-ea"/>
              <a:cs typeface="+mn-cs"/>
            </a:rPr>
            <a:t>for dispositions.</a:t>
          </a:r>
        </a:p>
      </xdr:txBody>
    </xdr:sp>
    <xdr:clientData/>
  </xdr:oneCellAnchor>
  <xdr:twoCellAnchor>
    <xdr:from>
      <xdr:col>14</xdr:col>
      <xdr:colOff>295275</xdr:colOff>
      <xdr:row>56</xdr:row>
      <xdr:rowOff>209551</xdr:rowOff>
    </xdr:from>
    <xdr:to>
      <xdr:col>15</xdr:col>
      <xdr:colOff>40005</xdr:colOff>
      <xdr:row>72</xdr:row>
      <xdr:rowOff>57151</xdr:rowOff>
    </xdr:to>
    <xdr:sp macro="" textlink="">
      <xdr:nvSpPr>
        <xdr:cNvPr id="18" name="Geschweifte Klammer rechts 17">
          <a:extLst>
            <a:ext uri="{FF2B5EF4-FFF2-40B4-BE49-F238E27FC236}">
              <a16:creationId xmlns:a16="http://schemas.microsoft.com/office/drawing/2014/main" id="{080BCE2E-F2D5-4FEB-8BF9-10C3FBE51363}"/>
            </a:ext>
          </a:extLst>
        </xdr:cNvPr>
        <xdr:cNvSpPr/>
      </xdr:nvSpPr>
      <xdr:spPr>
        <a:xfrm>
          <a:off x="10820400" y="9867901"/>
          <a:ext cx="506730" cy="2571750"/>
        </a:xfrm>
        <a:prstGeom prst="rightBrace">
          <a:avLst/>
        </a:prstGeom>
        <a:ln w="317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14</xdr:col>
      <xdr:colOff>300717</xdr:colOff>
      <xdr:row>76</xdr:row>
      <xdr:rowOff>9526</xdr:rowOff>
    </xdr:from>
    <xdr:to>
      <xdr:col>15</xdr:col>
      <xdr:colOff>39463</xdr:colOff>
      <xdr:row>92</xdr:row>
      <xdr:rowOff>114300</xdr:rowOff>
    </xdr:to>
    <xdr:sp macro="" textlink="">
      <xdr:nvSpPr>
        <xdr:cNvPr id="19" name="Geschweifte Klammer rechts 18">
          <a:extLst>
            <a:ext uri="{FF2B5EF4-FFF2-40B4-BE49-F238E27FC236}">
              <a16:creationId xmlns:a16="http://schemas.microsoft.com/office/drawing/2014/main" id="{F2C6DB53-C89F-4385-8407-DA9466309B72}"/>
            </a:ext>
          </a:extLst>
        </xdr:cNvPr>
        <xdr:cNvSpPr/>
      </xdr:nvSpPr>
      <xdr:spPr>
        <a:xfrm>
          <a:off x="10825842" y="13039726"/>
          <a:ext cx="500746" cy="2695574"/>
        </a:xfrm>
        <a:prstGeom prst="rightBrace">
          <a:avLst/>
        </a:prstGeom>
        <a:ln w="317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oneCellAnchor>
    <xdr:from>
      <xdr:col>15</xdr:col>
      <xdr:colOff>59874</xdr:colOff>
      <xdr:row>80</xdr:row>
      <xdr:rowOff>57604</xdr:rowOff>
    </xdr:from>
    <xdr:ext cx="5455102" cy="1353927"/>
    <xdr:sp macro="" textlink="">
      <xdr:nvSpPr>
        <xdr:cNvPr id="20" name="Textfeld 19">
          <a:extLst>
            <a:ext uri="{FF2B5EF4-FFF2-40B4-BE49-F238E27FC236}">
              <a16:creationId xmlns:a16="http://schemas.microsoft.com/office/drawing/2014/main" id="{1CF11F01-3490-4357-BE36-A2EED1995680}"/>
            </a:ext>
          </a:extLst>
        </xdr:cNvPr>
        <xdr:cNvSpPr txBox="1"/>
      </xdr:nvSpPr>
      <xdr:spPr>
        <a:xfrm>
          <a:off x="11346999" y="13735504"/>
          <a:ext cx="5455102" cy="1353927"/>
        </a:xfrm>
        <a:prstGeom prst="rect">
          <a:avLst/>
        </a:prstGeom>
        <a:no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r>
            <a:rPr lang="de-DE" sz="1400">
              <a:solidFill>
                <a:sysClr val="windowText" lastClr="000000"/>
              </a:solidFill>
              <a:latin typeface="+mn-lt"/>
              <a:ea typeface="+mn-ea"/>
              <a:cs typeface="+mn-cs"/>
            </a:rPr>
            <a:t>Approval status</a:t>
          </a:r>
          <a:r>
            <a:rPr lang="de-DE" sz="1400" baseline="0">
              <a:solidFill>
                <a:sysClr val="windowText" lastClr="000000"/>
              </a:solidFill>
              <a:latin typeface="+mn-lt"/>
              <a:ea typeface="+mn-ea"/>
              <a:cs typeface="+mn-cs"/>
            </a:rPr>
            <a:t> shall be select.</a:t>
          </a:r>
        </a:p>
        <a:p>
          <a:r>
            <a:rPr lang="de-DE" sz="1400" baseline="0">
              <a:solidFill>
                <a:sysClr val="windowText" lastClr="000000"/>
              </a:solidFill>
              <a:latin typeface="+mn-lt"/>
              <a:ea typeface="+mn-ea"/>
              <a:cs typeface="+mn-cs"/>
            </a:rPr>
            <a:t>If "Conditionally Approved", the conditions shall be specified.</a:t>
          </a:r>
          <a:endParaRPr lang="de-DE" sz="1400">
            <a:solidFill>
              <a:sysClr val="windowText" lastClr="000000"/>
            </a:solidFill>
            <a:latin typeface="+mn-lt"/>
            <a:ea typeface="+mn-ea"/>
            <a:cs typeface="+mn-cs"/>
          </a:endParaRPr>
        </a:p>
        <a:p>
          <a:endParaRPr lang="de-DE" sz="1400">
            <a:solidFill>
              <a:sysClr val="windowText" lastClr="000000"/>
            </a:solidFill>
            <a:latin typeface="+mn-lt"/>
            <a:ea typeface="+mn-ea"/>
            <a:cs typeface="+mn-cs"/>
          </a:endParaRPr>
        </a:p>
        <a:p>
          <a:r>
            <a:rPr lang="de-DE" sz="1400">
              <a:solidFill>
                <a:sysClr val="windowText" lastClr="000000"/>
              </a:solidFill>
              <a:latin typeface="+mn-lt"/>
              <a:ea typeface="+mn-ea"/>
              <a:cs typeface="+mn-cs"/>
            </a:rPr>
            <a:t>The new</a:t>
          </a:r>
          <a:r>
            <a:rPr lang="de-DE" sz="1400" baseline="0">
              <a:solidFill>
                <a:sysClr val="windowText" lastClr="000000"/>
              </a:solidFill>
              <a:latin typeface="+mn-lt"/>
              <a:ea typeface="+mn-ea"/>
              <a:cs typeface="+mn-cs"/>
            </a:rPr>
            <a:t> Vendor-No. for the </a:t>
          </a:r>
          <a:r>
            <a:rPr lang="de-DE" sz="1400">
              <a:solidFill>
                <a:schemeClr val="dk1"/>
              </a:solidFill>
              <a:effectLst/>
              <a:latin typeface="+mn-lt"/>
              <a:ea typeface="+mn-ea"/>
              <a:cs typeface="+mn-cs"/>
            </a:rPr>
            <a:t>location site to be released will entered</a:t>
          </a:r>
          <a:r>
            <a:rPr lang="de-DE" sz="1400" baseline="0">
              <a:solidFill>
                <a:schemeClr val="dk1"/>
              </a:solidFill>
              <a:effectLst/>
              <a:latin typeface="+mn-lt"/>
              <a:ea typeface="+mn-ea"/>
              <a:cs typeface="+mn-cs"/>
            </a:rPr>
            <a:t> by</a:t>
          </a:r>
        </a:p>
        <a:p>
          <a:r>
            <a:rPr lang="de-DE" sz="1400" baseline="0">
              <a:solidFill>
                <a:schemeClr val="dk1"/>
              </a:solidFill>
              <a:effectLst/>
              <a:latin typeface="+mn-lt"/>
              <a:ea typeface="+mn-ea"/>
              <a:cs typeface="+mn-cs"/>
            </a:rPr>
            <a:t>MDA-Team.</a:t>
          </a:r>
          <a:endParaRPr lang="de-DE" sz="1400">
            <a:solidFill>
              <a:sysClr val="windowText" lastClr="000000"/>
            </a:solidFill>
            <a:latin typeface="+mn-lt"/>
            <a:ea typeface="+mn-ea"/>
            <a:cs typeface="+mn-cs"/>
          </a:endParaRPr>
        </a:p>
      </xdr:txBody>
    </xdr:sp>
    <xdr:clientData/>
  </xdr:oneCellAnchor>
  <xdr:oneCellAnchor>
    <xdr:from>
      <xdr:col>0</xdr:col>
      <xdr:colOff>114300</xdr:colOff>
      <xdr:row>1</xdr:row>
      <xdr:rowOff>19050</xdr:rowOff>
    </xdr:from>
    <xdr:ext cx="504824" cy="142875"/>
    <xdr:sp macro="" textlink="">
      <xdr:nvSpPr>
        <xdr:cNvPr id="22" name="Textfeld 21">
          <a:extLst>
            <a:ext uri="{FF2B5EF4-FFF2-40B4-BE49-F238E27FC236}">
              <a16:creationId xmlns:a16="http://schemas.microsoft.com/office/drawing/2014/main" id="{D2E1F8CB-F960-43D5-B93A-8E9E8CEE12CC}"/>
            </a:ext>
          </a:extLst>
        </xdr:cNvPr>
        <xdr:cNvSpPr txBox="1"/>
      </xdr:nvSpPr>
      <xdr:spPr>
        <a:xfrm>
          <a:off x="114300" y="190500"/>
          <a:ext cx="504824" cy="142875"/>
        </a:xfrm>
        <a:prstGeom prst="rect">
          <a:avLst/>
        </a:prstGeom>
        <a:solidFill>
          <a:schemeClr val="tx2">
            <a:lumMod val="20000"/>
            <a:lumOff val="80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twoCellAnchor>
    <xdr:from>
      <xdr:col>14</xdr:col>
      <xdr:colOff>255815</xdr:colOff>
      <xdr:row>94</xdr:row>
      <xdr:rowOff>106136</xdr:rowOff>
    </xdr:from>
    <xdr:to>
      <xdr:col>14</xdr:col>
      <xdr:colOff>737511</xdr:colOff>
      <xdr:row>111</xdr:row>
      <xdr:rowOff>19050</xdr:rowOff>
    </xdr:to>
    <xdr:sp macro="" textlink="">
      <xdr:nvSpPr>
        <xdr:cNvPr id="25" name="Geschweifte Klammer rechts 24">
          <a:extLst>
            <a:ext uri="{FF2B5EF4-FFF2-40B4-BE49-F238E27FC236}">
              <a16:creationId xmlns:a16="http://schemas.microsoft.com/office/drawing/2014/main" id="{9D5E48E6-67DC-4D5B-A5C3-44E4CA69F438}"/>
            </a:ext>
          </a:extLst>
        </xdr:cNvPr>
        <xdr:cNvSpPr/>
      </xdr:nvSpPr>
      <xdr:spPr>
        <a:xfrm>
          <a:off x="10780940" y="15889061"/>
          <a:ext cx="481696" cy="2665639"/>
        </a:xfrm>
        <a:prstGeom prst="rightBrace">
          <a:avLst/>
        </a:prstGeom>
        <a:ln w="317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oneCellAnchor>
    <xdr:from>
      <xdr:col>14</xdr:col>
      <xdr:colOff>751116</xdr:colOff>
      <xdr:row>100</xdr:row>
      <xdr:rowOff>68304</xdr:rowOff>
    </xdr:from>
    <xdr:ext cx="3981449" cy="817521"/>
    <xdr:sp macro="" textlink="">
      <xdr:nvSpPr>
        <xdr:cNvPr id="26" name="Textfeld 25">
          <a:extLst>
            <a:ext uri="{FF2B5EF4-FFF2-40B4-BE49-F238E27FC236}">
              <a16:creationId xmlns:a16="http://schemas.microsoft.com/office/drawing/2014/main" id="{23365C89-3054-45EB-B73E-CDE02FECE271}"/>
            </a:ext>
          </a:extLst>
        </xdr:cNvPr>
        <xdr:cNvSpPr txBox="1"/>
      </xdr:nvSpPr>
      <xdr:spPr>
        <a:xfrm>
          <a:off x="11276241" y="16822779"/>
          <a:ext cx="3981449" cy="817521"/>
        </a:xfrm>
        <a:prstGeom prst="rect">
          <a:avLst/>
        </a:prstGeom>
        <a:no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r>
            <a:rPr lang="de-DE" sz="1400">
              <a:solidFill>
                <a:sysClr val="windowText" lastClr="000000"/>
              </a:solidFill>
              <a:latin typeface="+mn-lt"/>
              <a:ea typeface="+mn-ea"/>
              <a:cs typeface="+mn-cs"/>
            </a:rPr>
            <a:t>Names of the decision makers shall be entered.</a:t>
          </a:r>
        </a:p>
        <a:p>
          <a:endParaRPr lang="de-DE" sz="1400" baseline="0">
            <a:solidFill>
              <a:sysClr val="windowText" lastClr="000000"/>
            </a:solidFill>
            <a:latin typeface="+mn-lt"/>
            <a:ea typeface="+mn-ea"/>
            <a:cs typeface="+mn-cs"/>
          </a:endParaRPr>
        </a:p>
        <a:p>
          <a:r>
            <a:rPr lang="de-DE" sz="1400" baseline="0">
              <a:solidFill>
                <a:sysClr val="windowText" lastClr="000000"/>
              </a:solidFill>
              <a:latin typeface="+mn-lt"/>
              <a:ea typeface="+mn-ea"/>
              <a:cs typeface="+mn-cs"/>
            </a:rPr>
            <a:t>D</a:t>
          </a:r>
          <a:r>
            <a:rPr lang="de-DE" sz="1400">
              <a:solidFill>
                <a:schemeClr val="dk1"/>
              </a:solidFill>
              <a:effectLst/>
              <a:latin typeface="+mn-lt"/>
              <a:ea typeface="+mn-ea"/>
              <a:cs typeface="+mn-cs"/>
            </a:rPr>
            <a:t>ecision makers have to be sign the approval.</a:t>
          </a:r>
          <a:endParaRPr lang="de-DE" sz="1400" baseline="0">
            <a:solidFill>
              <a:sysClr val="windowText" lastClr="000000"/>
            </a:solidFill>
            <a:latin typeface="+mn-lt"/>
            <a:ea typeface="+mn-ea"/>
            <a:cs typeface="+mn-cs"/>
          </a:endParaRPr>
        </a:p>
      </xdr:txBody>
    </xdr:sp>
    <xdr:clientData/>
  </xdr:oneCellAnchor>
  <xdr:twoCellAnchor>
    <xdr:from>
      <xdr:col>3</xdr:col>
      <xdr:colOff>200025</xdr:colOff>
      <xdr:row>13</xdr:row>
      <xdr:rowOff>38100</xdr:rowOff>
    </xdr:from>
    <xdr:to>
      <xdr:col>3</xdr:col>
      <xdr:colOff>209551</xdr:colOff>
      <xdr:row>46</xdr:row>
      <xdr:rowOff>9525</xdr:rowOff>
    </xdr:to>
    <xdr:cxnSp macro="">
      <xdr:nvCxnSpPr>
        <xdr:cNvPr id="30" name="Gerade Verbindung mit Pfeil 29">
          <a:extLst>
            <a:ext uri="{FF2B5EF4-FFF2-40B4-BE49-F238E27FC236}">
              <a16:creationId xmlns:a16="http://schemas.microsoft.com/office/drawing/2014/main" id="{2690F1DF-B108-46DF-8236-A3ACCC58A456}"/>
            </a:ext>
          </a:extLst>
        </xdr:cNvPr>
        <xdr:cNvCxnSpPr/>
      </xdr:nvCxnSpPr>
      <xdr:spPr>
        <a:xfrm flipH="1">
          <a:off x="2486025" y="2466975"/>
          <a:ext cx="9526" cy="5448300"/>
        </a:xfrm>
        <a:prstGeom prst="straightConnector1">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658586</xdr:colOff>
      <xdr:row>13</xdr:row>
      <xdr:rowOff>36739</xdr:rowOff>
    </xdr:from>
    <xdr:to>
      <xdr:col>14</xdr:col>
      <xdr:colOff>753745</xdr:colOff>
      <xdr:row>13</xdr:row>
      <xdr:rowOff>43499</xdr:rowOff>
    </xdr:to>
    <xdr:cxnSp macro="">
      <xdr:nvCxnSpPr>
        <xdr:cNvPr id="31" name="Gerade Verbindung mit Pfeil 30">
          <a:extLst>
            <a:ext uri="{FF2B5EF4-FFF2-40B4-BE49-F238E27FC236}">
              <a16:creationId xmlns:a16="http://schemas.microsoft.com/office/drawing/2014/main" id="{5D5E4721-6935-40AD-AD97-EA577EF3755E}"/>
            </a:ext>
          </a:extLst>
        </xdr:cNvPr>
        <xdr:cNvCxnSpPr/>
      </xdr:nvCxnSpPr>
      <xdr:spPr>
        <a:xfrm flipH="1" flipV="1">
          <a:off x="1420586" y="2465614"/>
          <a:ext cx="9858284" cy="6760"/>
        </a:xfrm>
        <a:prstGeom prst="straightConnector1">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746124</xdr:colOff>
      <xdr:row>9</xdr:row>
      <xdr:rowOff>44451</xdr:rowOff>
    </xdr:from>
    <xdr:ext cx="5321301" cy="1565274"/>
    <xdr:sp macro="" textlink="">
      <xdr:nvSpPr>
        <xdr:cNvPr id="32" name="Textfeld 31">
          <a:extLst>
            <a:ext uri="{FF2B5EF4-FFF2-40B4-BE49-F238E27FC236}">
              <a16:creationId xmlns:a16="http://schemas.microsoft.com/office/drawing/2014/main" id="{252867B0-159D-4648-ABD0-1B342732E233}"/>
            </a:ext>
          </a:extLst>
        </xdr:cNvPr>
        <xdr:cNvSpPr txBox="1"/>
      </xdr:nvSpPr>
      <xdr:spPr>
        <a:xfrm>
          <a:off x="11271249" y="2635251"/>
          <a:ext cx="5321301" cy="1565274"/>
        </a:xfrm>
        <a:prstGeom prst="rect">
          <a:avLst/>
        </a:prstGeom>
        <a:no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r>
            <a:rPr lang="de-DE" sz="1400">
              <a:solidFill>
                <a:sysClr val="windowText" lastClr="000000"/>
              </a:solidFill>
              <a:latin typeface="+mn-lt"/>
              <a:ea typeface="+mn-ea"/>
              <a:cs typeface="+mn-cs"/>
            </a:rPr>
            <a:t>1. Select</a:t>
          </a:r>
          <a:r>
            <a:rPr lang="de-DE" sz="1400" baseline="0">
              <a:solidFill>
                <a:sysClr val="windowText" lastClr="000000"/>
              </a:solidFill>
              <a:latin typeface="+mn-lt"/>
              <a:ea typeface="+mn-ea"/>
              <a:cs typeface="+mn-cs"/>
            </a:rPr>
            <a:t> language by drop down.  </a:t>
          </a:r>
          <a:r>
            <a:rPr lang="de-DE" sz="1400" b="1">
              <a:solidFill>
                <a:srgbClr val="FF0000"/>
              </a:solidFill>
              <a:effectLst/>
              <a:latin typeface="+mn-lt"/>
              <a:ea typeface="+mn-ea"/>
              <a:cs typeface="+mn-cs"/>
            </a:rPr>
            <a:t>Important!!!!</a:t>
          </a:r>
        </a:p>
        <a:p>
          <a:r>
            <a:rPr lang="de-DE" sz="1400">
              <a:solidFill>
                <a:schemeClr val="dk1"/>
              </a:solidFill>
              <a:effectLst/>
              <a:latin typeface="+mn-lt"/>
              <a:ea typeface="+mn-ea"/>
              <a:cs typeface="+mn-cs"/>
            </a:rPr>
            <a:t>It is essential that the input language of the document is selected first,</a:t>
          </a:r>
        </a:p>
        <a:p>
          <a:r>
            <a:rPr lang="de-DE" sz="1400">
              <a:solidFill>
                <a:schemeClr val="dk1"/>
              </a:solidFill>
              <a:effectLst/>
              <a:latin typeface="+mn-lt"/>
              <a:ea typeface="+mn-ea"/>
              <a:cs typeface="+mn-cs"/>
            </a:rPr>
            <a:t>otherwise the functionality of the document will be lost if the language</a:t>
          </a:r>
        </a:p>
        <a:p>
          <a:r>
            <a:rPr lang="de-DE" sz="1400">
              <a:solidFill>
                <a:schemeClr val="dk1"/>
              </a:solidFill>
              <a:effectLst/>
              <a:latin typeface="+mn-lt"/>
              <a:ea typeface="+mn-ea"/>
              <a:cs typeface="+mn-cs"/>
            </a:rPr>
            <a:t>is changed later!</a:t>
          </a:r>
          <a:r>
            <a:rPr lang="de-DE" sz="1400" baseline="0">
              <a:solidFill>
                <a:schemeClr val="dk1"/>
              </a:solidFill>
              <a:effectLst/>
              <a:latin typeface="+mn-lt"/>
              <a:ea typeface="+mn-ea"/>
              <a:cs typeface="+mn-cs"/>
            </a:rPr>
            <a:t> </a:t>
          </a:r>
          <a:r>
            <a:rPr lang="de-DE" sz="1400">
              <a:solidFill>
                <a:schemeClr val="dk1"/>
              </a:solidFill>
              <a:effectLst/>
              <a:latin typeface="+mn-lt"/>
              <a:ea typeface="+mn-ea"/>
              <a:cs typeface="+mn-cs"/>
            </a:rPr>
            <a:t>If the language is changed at a later date, all the</a:t>
          </a:r>
        </a:p>
        <a:p>
          <a:r>
            <a:rPr lang="de-DE" sz="1400">
              <a:solidFill>
                <a:schemeClr val="dk1"/>
              </a:solidFill>
              <a:effectLst/>
              <a:latin typeface="+mn-lt"/>
              <a:ea typeface="+mn-ea"/>
              <a:cs typeface="+mn-cs"/>
            </a:rPr>
            <a:t>entries already made</a:t>
          </a:r>
          <a:r>
            <a:rPr lang="de-DE" sz="1400" baseline="0">
              <a:solidFill>
                <a:schemeClr val="dk1"/>
              </a:solidFill>
              <a:effectLst/>
              <a:latin typeface="+mn-lt"/>
              <a:ea typeface="+mn-ea"/>
              <a:cs typeface="+mn-cs"/>
            </a:rPr>
            <a:t> </a:t>
          </a:r>
          <a:r>
            <a:rPr lang="de-DE" sz="1400">
              <a:solidFill>
                <a:schemeClr val="dk1"/>
              </a:solidFill>
              <a:effectLst/>
              <a:latin typeface="+mn-lt"/>
              <a:ea typeface="+mn-ea"/>
              <a:cs typeface="+mn-cs"/>
            </a:rPr>
            <a:t>in the "drop-down" fields must be made again. </a:t>
          </a:r>
        </a:p>
        <a:p>
          <a:endParaRPr lang="de-DE" sz="800">
            <a:solidFill>
              <a:schemeClr val="dk1"/>
            </a:solidFill>
            <a:effectLst/>
            <a:latin typeface="+mn-lt"/>
            <a:ea typeface="+mn-ea"/>
            <a:cs typeface="+mn-cs"/>
          </a:endParaRPr>
        </a:p>
        <a:p>
          <a:r>
            <a:rPr lang="de-DE" sz="1400">
              <a:solidFill>
                <a:schemeClr val="dk1"/>
              </a:solidFill>
              <a:effectLst/>
              <a:latin typeface="+mn-lt"/>
              <a:ea typeface="+mn-ea"/>
              <a:cs typeface="+mn-cs"/>
            </a:rPr>
            <a:t>2. Select the vendor class to be released</a:t>
          </a:r>
        </a:p>
        <a:p>
          <a:endParaRPr lang="de-DE" sz="1800">
            <a:solidFill>
              <a:sysClr val="windowText" lastClr="000000"/>
            </a:solidFill>
            <a:latin typeface="+mn-lt"/>
            <a:ea typeface="+mn-ea"/>
            <a:cs typeface="+mn-cs"/>
          </a:endParaRPr>
        </a:p>
      </xdr:txBody>
    </xdr:sp>
    <xdr:clientData/>
  </xdr:oneCellAnchor>
  <xdr:twoCellAnchor editAs="oneCell">
    <xdr:from>
      <xdr:col>0</xdr:col>
      <xdr:colOff>0</xdr:colOff>
      <xdr:row>9</xdr:row>
      <xdr:rowOff>14288</xdr:rowOff>
    </xdr:from>
    <xdr:to>
      <xdr:col>1</xdr:col>
      <xdr:colOff>523875</xdr:colOff>
      <xdr:row>13</xdr:row>
      <xdr:rowOff>93500</xdr:rowOff>
    </xdr:to>
    <xdr:pic>
      <xdr:nvPicPr>
        <xdr:cNvPr id="33" name="Grafik 32">
          <a:extLst>
            <a:ext uri="{FF2B5EF4-FFF2-40B4-BE49-F238E27FC236}">
              <a16:creationId xmlns:a16="http://schemas.microsoft.com/office/drawing/2014/main" id="{9EF3DC9E-82FC-4A32-8B71-D38A18EEBA40}"/>
            </a:ext>
          </a:extLst>
        </xdr:cNvPr>
        <xdr:cNvPicPr>
          <a:picLocks noChangeAspect="1"/>
        </xdr:cNvPicPr>
      </xdr:nvPicPr>
      <xdr:blipFill rotWithShape="1">
        <a:blip xmlns:r="http://schemas.openxmlformats.org/officeDocument/2006/relationships" r:embed="rId2"/>
        <a:srcRect l="3299" t="7013" b="5207"/>
        <a:stretch/>
      </xdr:blipFill>
      <xdr:spPr>
        <a:xfrm>
          <a:off x="0" y="1795463"/>
          <a:ext cx="1285875" cy="726912"/>
        </a:xfrm>
        <a:prstGeom prst="rect">
          <a:avLst/>
        </a:prstGeom>
      </xdr:spPr>
    </xdr:pic>
    <xdr:clientData/>
  </xdr:twoCellAnchor>
  <xdr:twoCellAnchor>
    <xdr:from>
      <xdr:col>14</xdr:col>
      <xdr:colOff>269422</xdr:colOff>
      <xdr:row>23</xdr:row>
      <xdr:rowOff>46266</xdr:rowOff>
    </xdr:from>
    <xdr:to>
      <xdr:col>15</xdr:col>
      <xdr:colOff>14152</xdr:colOff>
      <xdr:row>41</xdr:row>
      <xdr:rowOff>28576</xdr:rowOff>
    </xdr:to>
    <xdr:sp macro="" textlink="">
      <xdr:nvSpPr>
        <xdr:cNvPr id="58" name="Geschweifte Klammer rechts 57">
          <a:extLst>
            <a:ext uri="{FF2B5EF4-FFF2-40B4-BE49-F238E27FC236}">
              <a16:creationId xmlns:a16="http://schemas.microsoft.com/office/drawing/2014/main" id="{7AEFF916-D699-460F-B77D-DD28E0C287C6}"/>
            </a:ext>
          </a:extLst>
        </xdr:cNvPr>
        <xdr:cNvSpPr/>
      </xdr:nvSpPr>
      <xdr:spPr>
        <a:xfrm>
          <a:off x="10794547" y="4284891"/>
          <a:ext cx="506730" cy="2982685"/>
        </a:xfrm>
        <a:prstGeom prst="rightBrace">
          <a:avLst/>
        </a:prstGeom>
        <a:ln w="317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104775</xdr:colOff>
      <xdr:row>3</xdr:row>
      <xdr:rowOff>28575</xdr:rowOff>
    </xdr:from>
    <xdr:ext cx="504824" cy="142875"/>
    <xdr:sp macro="" textlink="">
      <xdr:nvSpPr>
        <xdr:cNvPr id="28" name="Textfeld 27">
          <a:extLst>
            <a:ext uri="{FF2B5EF4-FFF2-40B4-BE49-F238E27FC236}">
              <a16:creationId xmlns:a16="http://schemas.microsoft.com/office/drawing/2014/main" id="{102B729E-4F5B-415F-877E-36538D5735FA}"/>
            </a:ext>
          </a:extLst>
        </xdr:cNvPr>
        <xdr:cNvSpPr txBox="1"/>
      </xdr:nvSpPr>
      <xdr:spPr>
        <a:xfrm>
          <a:off x="104775" y="533400"/>
          <a:ext cx="504824" cy="142875"/>
        </a:xfrm>
        <a:prstGeom prst="rect">
          <a:avLst/>
        </a:prstGeom>
        <a:solidFill>
          <a:schemeClr val="accent2">
            <a:lumMod val="40000"/>
            <a:lumOff val="60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twoCellAnchor>
    <xdr:from>
      <xdr:col>13</xdr:col>
      <xdr:colOff>552450</xdr:colOff>
      <xdr:row>20</xdr:row>
      <xdr:rowOff>38103</xdr:rowOff>
    </xdr:from>
    <xdr:to>
      <xdr:col>14</xdr:col>
      <xdr:colOff>738867</xdr:colOff>
      <xdr:row>22</xdr:row>
      <xdr:rowOff>128533</xdr:rowOff>
    </xdr:to>
    <xdr:cxnSp macro="">
      <xdr:nvCxnSpPr>
        <xdr:cNvPr id="24" name="Gerade Verbindung mit Pfeil 11">
          <a:extLst>
            <a:ext uri="{FF2B5EF4-FFF2-40B4-BE49-F238E27FC236}">
              <a16:creationId xmlns:a16="http://schemas.microsoft.com/office/drawing/2014/main" id="{9089BF46-1B8E-4CCC-B0FB-A4C98A4F50B1}"/>
            </a:ext>
          </a:extLst>
        </xdr:cNvPr>
        <xdr:cNvCxnSpPr>
          <a:stCxn id="27" idx="1"/>
        </xdr:cNvCxnSpPr>
      </xdr:nvCxnSpPr>
      <xdr:spPr>
        <a:xfrm rot="10800000">
          <a:off x="10191750" y="3724278"/>
          <a:ext cx="1072242" cy="414280"/>
        </a:xfrm>
        <a:prstGeom prst="bentConnector3">
          <a:avLst>
            <a:gd name="adj1" fmla="val 50000"/>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738867</xdr:colOff>
      <xdr:row>21</xdr:row>
      <xdr:rowOff>134710</xdr:rowOff>
    </xdr:from>
    <xdr:ext cx="3099246" cy="311496"/>
    <xdr:sp macro="" textlink="">
      <xdr:nvSpPr>
        <xdr:cNvPr id="27" name="Textfeld 26">
          <a:extLst>
            <a:ext uri="{FF2B5EF4-FFF2-40B4-BE49-F238E27FC236}">
              <a16:creationId xmlns:a16="http://schemas.microsoft.com/office/drawing/2014/main" id="{E111B40E-D729-4440-8792-890EDCC5B93C}"/>
            </a:ext>
          </a:extLst>
        </xdr:cNvPr>
        <xdr:cNvSpPr txBox="1"/>
      </xdr:nvSpPr>
      <xdr:spPr>
        <a:xfrm>
          <a:off x="11263992" y="3982810"/>
          <a:ext cx="3099246" cy="311496"/>
        </a:xfrm>
        <a:prstGeom prst="rect">
          <a:avLst/>
        </a:prstGeom>
        <a:no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spAutoFit/>
        </a:bodyPr>
        <a:lstStyle/>
        <a:p>
          <a:r>
            <a:rPr lang="de-DE" sz="1400">
              <a:solidFill>
                <a:sysClr val="windowText" lastClr="000000"/>
              </a:solidFill>
              <a:latin typeface="+mn-lt"/>
              <a:ea typeface="+mn-ea"/>
              <a:cs typeface="+mn-cs"/>
            </a:rPr>
            <a:t>Confirmation of enclosed supplier letter</a:t>
          </a:r>
        </a:p>
      </xdr:txBody>
    </xdr:sp>
    <xdr:clientData/>
  </xdr:oneCellAnchor>
  <xdr:twoCellAnchor editAs="oneCell">
    <xdr:from>
      <xdr:col>0</xdr:col>
      <xdr:colOff>0</xdr:colOff>
      <xdr:row>58</xdr:row>
      <xdr:rowOff>11540</xdr:rowOff>
    </xdr:from>
    <xdr:to>
      <xdr:col>13</xdr:col>
      <xdr:colOff>527537</xdr:colOff>
      <xdr:row>73</xdr:row>
      <xdr:rowOff>5415</xdr:rowOff>
    </xdr:to>
    <xdr:pic>
      <xdr:nvPicPr>
        <xdr:cNvPr id="35" name="Grafik 34">
          <a:extLst>
            <a:ext uri="{FF2B5EF4-FFF2-40B4-BE49-F238E27FC236}">
              <a16:creationId xmlns:a16="http://schemas.microsoft.com/office/drawing/2014/main" id="{86051B41-1726-4A1D-9EC9-74C73E4D3F49}"/>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51371" b="33004"/>
        <a:stretch/>
      </xdr:blipFill>
      <xdr:spPr bwMode="auto">
        <a:xfrm>
          <a:off x="0" y="10117565"/>
          <a:ext cx="10166837" cy="243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349250</xdr:colOff>
      <xdr:row>0</xdr:row>
      <xdr:rowOff>103879</xdr:rowOff>
    </xdr:from>
    <xdr:to>
      <xdr:col>13</xdr:col>
      <xdr:colOff>347526</xdr:colOff>
      <xdr:row>0</xdr:row>
      <xdr:rowOff>449470</xdr:rowOff>
    </xdr:to>
    <xdr:pic>
      <xdr:nvPicPr>
        <xdr:cNvPr id="2" name="Picture 2">
          <a:extLst>
            <a:ext uri="{FF2B5EF4-FFF2-40B4-BE49-F238E27FC236}">
              <a16:creationId xmlns:a16="http://schemas.microsoft.com/office/drawing/2014/main" id="{C5744432-7F36-492F-B3DA-E0CAE6DA5E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2859"/>
        <a:stretch/>
      </xdr:blipFill>
      <xdr:spPr>
        <a:xfrm>
          <a:off x="5905500" y="103879"/>
          <a:ext cx="1173026" cy="3455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PU.028%20Detailed%20RFQ%20and%20Supplier%20Feasibility%20Commitment%20V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RFQ"/>
      <sheetName val="Explanation SFC"/>
      <sheetName val="Detailed RFQ"/>
      <sheetName val="Feasibility Commitment"/>
      <sheetName val="Technical Commitment"/>
      <sheetName val="Capacity Commitment"/>
      <sheetName val="Timing Commitment"/>
      <sheetName val="Supplementary Sheet (Portrait)"/>
      <sheetName val="Supplementary Sheet (Landscape)"/>
      <sheetName val="Revison list"/>
      <sheetName val="Language table RFQ"/>
      <sheetName val="Language table Commitment"/>
      <sheetName val="Language table Capa"/>
    </sheetNames>
    <sheetDataSet>
      <sheetData sheetId="0" refreshError="1"/>
      <sheetData sheetId="1" refreshError="1"/>
      <sheetData sheetId="2">
        <row r="1">
          <cell r="A1" t="str">
            <v>EN</v>
          </cell>
        </row>
        <row r="23">
          <cell r="N23" t="str">
            <v>Please select!</v>
          </cell>
          <cell r="O23">
            <v>0</v>
          </cell>
          <cell r="P23">
            <v>0</v>
          </cell>
          <cell r="Q23">
            <v>0</v>
          </cell>
          <cell r="R23">
            <v>0</v>
          </cell>
          <cell r="S23">
            <v>0</v>
          </cell>
        </row>
        <row r="27">
          <cell r="D27" t="str">
            <v>Please select!</v>
          </cell>
        </row>
        <row r="28">
          <cell r="D28" t="str">
            <v>Please select!</v>
          </cell>
        </row>
        <row r="29">
          <cell r="D29" t="str">
            <v>Please select!</v>
          </cell>
        </row>
        <row r="37">
          <cell r="D37" t="str">
            <v>Please select!</v>
          </cell>
        </row>
        <row r="49">
          <cell r="D49" t="str">
            <v>-</v>
          </cell>
          <cell r="F49" t="str">
            <v>-</v>
          </cell>
          <cell r="H49" t="str">
            <v>-</v>
          </cell>
          <cell r="J49" t="str">
            <v>-</v>
          </cell>
          <cell r="L49" t="str">
            <v>-</v>
          </cell>
        </row>
        <row r="57">
          <cell r="D57" t="str">
            <v>Please select!</v>
          </cell>
        </row>
        <row r="63">
          <cell r="D63" t="str">
            <v>Mandatory</v>
          </cell>
          <cell r="F63" t="str">
            <v>Mandatory</v>
          </cell>
          <cell r="H63" t="str">
            <v>Mandatory</v>
          </cell>
          <cell r="J63" t="str">
            <v>Mandatory</v>
          </cell>
          <cell r="L63" t="str">
            <v>Mandatory</v>
          </cell>
        </row>
        <row r="64">
          <cell r="D64" t="str">
            <v>Please select!</v>
          </cell>
        </row>
        <row r="65">
          <cell r="D65" t="str">
            <v>Please select!</v>
          </cell>
        </row>
        <row r="66">
          <cell r="D66" t="str">
            <v>Please select!</v>
          </cell>
        </row>
        <row r="67">
          <cell r="D67" t="str">
            <v>Please select!</v>
          </cell>
        </row>
        <row r="68">
          <cell r="D68" t="str">
            <v>Please select!</v>
          </cell>
        </row>
        <row r="69">
          <cell r="D69" t="str">
            <v>Please select!</v>
          </cell>
        </row>
        <row r="70">
          <cell r="D70" t="str">
            <v>Please select!</v>
          </cell>
        </row>
        <row r="71">
          <cell r="D71" t="str">
            <v>Optional</v>
          </cell>
          <cell r="F71" t="str">
            <v>Optional</v>
          </cell>
          <cell r="H71" t="str">
            <v>Optional</v>
          </cell>
          <cell r="J71" t="str">
            <v>Optional</v>
          </cell>
          <cell r="L71" t="str">
            <v>Optional</v>
          </cell>
        </row>
        <row r="72">
          <cell r="D72" t="str">
            <v>Please select!</v>
          </cell>
        </row>
      </sheetData>
      <sheetData sheetId="3">
        <row r="7">
          <cell r="E7" t="e">
            <v>#N/A</v>
          </cell>
        </row>
      </sheetData>
      <sheetData sheetId="4" refreshError="1"/>
      <sheetData sheetId="5" refreshError="1"/>
      <sheetData sheetId="6" refreshError="1"/>
      <sheetData sheetId="7" refreshError="1"/>
      <sheetData sheetId="8" refreshError="1"/>
      <sheetData sheetId="9"/>
      <sheetData sheetId="10">
        <row r="2">
          <cell r="A2" t="str">
            <v>Please_select</v>
          </cell>
          <cell r="B2" t="str">
            <v>VDA_PPF_PPA</v>
          </cell>
          <cell r="C2" t="str">
            <v>AIAG_PPAP</v>
          </cell>
          <cell r="E2" t="str">
            <v>Please select!</v>
          </cell>
        </row>
        <row r="3">
          <cell r="A3" t="str">
            <v>Please select!</v>
          </cell>
          <cell r="E3" t="str">
            <v>Standard (acc. BSQR)</v>
          </cell>
          <cell r="F3" t="str">
            <v>Please select!</v>
          </cell>
          <cell r="J3" t="str">
            <v>Please select!</v>
          </cell>
          <cell r="O3" t="str">
            <v>Please select!</v>
          </cell>
          <cell r="T3" t="str">
            <v>Please select!</v>
          </cell>
        </row>
        <row r="4">
          <cell r="A4" t="str">
            <v>Yes</v>
          </cell>
          <cell r="E4" t="str">
            <v>Yearly</v>
          </cell>
          <cell r="F4" t="str">
            <v>FCA - Free Carrier</v>
          </cell>
          <cell r="J4" t="str">
            <v>0013 Talle</v>
          </cell>
          <cell r="O4" t="str">
            <v>ACCUMOTIVE</v>
          </cell>
          <cell r="T4" t="str">
            <v>EUR European Euro</v>
          </cell>
        </row>
        <row r="5">
          <cell r="A5" t="str">
            <v>No</v>
          </cell>
          <cell r="F5" t="str">
            <v>DAP - Delivered At Place</v>
          </cell>
          <cell r="J5" t="str">
            <v>0014 Kleinenberg</v>
          </cell>
          <cell r="O5" t="str">
            <v>ACURA</v>
          </cell>
          <cell r="T5" t="str">
            <v>USD United States Dollar</v>
          </cell>
        </row>
        <row r="6">
          <cell r="F6" t="str">
            <v>DDP - Delivered, Duty paid</v>
          </cell>
          <cell r="J6" t="str">
            <v>0017 Warburg</v>
          </cell>
          <cell r="O6" t="str">
            <v>AGRALE</v>
          </cell>
          <cell r="T6" t="str">
            <v>CNY Chinese Renminbi</v>
          </cell>
        </row>
        <row r="7">
          <cell r="A7" t="str">
            <v>Please select!</v>
          </cell>
          <cell r="J7" t="str">
            <v>0018 Schwandorf</v>
          </cell>
          <cell r="O7" t="str">
            <v>ALFA ROMEO</v>
          </cell>
          <cell r="T7" t="str">
            <v>ADP Andoran peseta</v>
          </cell>
        </row>
        <row r="8">
          <cell r="A8" t="str">
            <v>Mandatory</v>
          </cell>
          <cell r="J8" t="str">
            <v>0020 Weidenau</v>
          </cell>
          <cell r="O8" t="str">
            <v>AMD</v>
          </cell>
          <cell r="T8" t="str">
            <v>AED United Arab Emirates Dirham</v>
          </cell>
        </row>
        <row r="9">
          <cell r="A9" t="str">
            <v>N/A</v>
          </cell>
          <cell r="E9" t="str">
            <v>Please select!</v>
          </cell>
          <cell r="J9" t="str">
            <v>0026 Düsseldorf</v>
          </cell>
          <cell r="O9" t="str">
            <v>ANHUI JIANGHUAI</v>
          </cell>
          <cell r="T9" t="str">
            <v>AFA Afghani</v>
          </cell>
        </row>
        <row r="10">
          <cell r="E10" t="str">
            <v>Serial</v>
          </cell>
          <cell r="J10" t="str">
            <v>0032 Eisenach</v>
          </cell>
          <cell r="O10" t="str">
            <v>ARVINMERITOR</v>
          </cell>
          <cell r="T10" t="str">
            <v>ALL Albanian Lek</v>
          </cell>
        </row>
        <row r="11">
          <cell r="B11" t="str">
            <v>DE</v>
          </cell>
          <cell r="C11" t="str">
            <v>EN</v>
          </cell>
          <cell r="E11" t="str">
            <v>Batch</v>
          </cell>
          <cell r="J11" t="str">
            <v>0118 Skultuna</v>
          </cell>
          <cell r="O11" t="str">
            <v>ASHOK LEYLAND</v>
          </cell>
          <cell r="T11" t="str">
            <v>AMD Armenian Dram</v>
          </cell>
        </row>
        <row r="12">
          <cell r="B12" t="str">
            <v>Angebotsanfrage</v>
          </cell>
          <cell r="C12" t="str">
            <v>Request for Quotation</v>
          </cell>
          <cell r="J12" t="str">
            <v>0122 Raufoss</v>
          </cell>
          <cell r="O12" t="str">
            <v>ASTON MARTIN</v>
          </cell>
          <cell r="T12" t="str">
            <v>ANG West Indian Guilder</v>
          </cell>
        </row>
        <row r="13">
          <cell r="B13" t="str">
            <v>Projektinformationen</v>
          </cell>
          <cell r="C13" t="str">
            <v>Project Information</v>
          </cell>
          <cell r="J13" t="str">
            <v>0124 Raufoss Casthouse</v>
          </cell>
          <cell r="O13" t="str">
            <v>ATUL AUTO</v>
          </cell>
          <cell r="T13" t="str">
            <v>AON Angolan New Kwanza</v>
          </cell>
        </row>
        <row r="14">
          <cell r="B14" t="str">
            <v>Kunde:</v>
          </cell>
          <cell r="C14" t="str">
            <v>Customer:</v>
          </cell>
          <cell r="J14" t="str">
            <v>0161 Migennes</v>
          </cell>
          <cell r="O14" t="str">
            <v>AUDI</v>
          </cell>
          <cell r="T14" t="str">
            <v>AOR Angolan Kwanza Reajustado</v>
          </cell>
        </row>
        <row r="15">
          <cell r="B15" t="str">
            <v>Produktionsstandort BENTELER:</v>
          </cell>
          <cell r="C15" t="str">
            <v>Production Location BENTELER:</v>
          </cell>
          <cell r="E15" t="str">
            <v>Please select!</v>
          </cell>
          <cell r="J15" t="str">
            <v>0162 Douai</v>
          </cell>
          <cell r="O15" t="str">
            <v>AUDI</v>
          </cell>
          <cell r="T15" t="str">
            <v>ARS Argentine Peso</v>
          </cell>
        </row>
        <row r="16">
          <cell r="B16" t="str">
            <v>Lieferbedingung:</v>
          </cell>
          <cell r="C16" t="str">
            <v>Incoterm:</v>
          </cell>
          <cell r="E16" t="str">
            <v>No. of pieces (pc.)</v>
          </cell>
          <cell r="J16" t="str">
            <v>0171 Burgos</v>
          </cell>
          <cell r="O16" t="str">
            <v>AUTO EUROPA</v>
          </cell>
          <cell r="T16" t="str">
            <v>ATS Austrian Schilling</v>
          </cell>
        </row>
        <row r="17">
          <cell r="B17" t="str">
            <v>Saving Anforderungen:</v>
          </cell>
          <cell r="C17" t="str">
            <v>Saving Requirements:</v>
          </cell>
          <cell r="E17" t="str">
            <v>Kilogram (kg)</v>
          </cell>
          <cell r="J17" t="str">
            <v>0173 Vigo</v>
          </cell>
          <cell r="O17" t="str">
            <v>AUTO5000</v>
          </cell>
          <cell r="T17" t="str">
            <v>AUD Australian Dollar</v>
          </cell>
        </row>
        <row r="18">
          <cell r="B18" t="str">
            <v>Zahlungsbedingungen Produkte:</v>
          </cell>
          <cell r="C18" t="str">
            <v>Payment Term Parts:</v>
          </cell>
          <cell r="E18" t="str">
            <v>Metric ton (t)</v>
          </cell>
          <cell r="J18" t="str">
            <v>0174 Valencia</v>
          </cell>
          <cell r="O18" t="str">
            <v>AUTOMODULOS</v>
          </cell>
          <cell r="T18" t="str">
            <v>AWG Aruban Guilder</v>
          </cell>
        </row>
        <row r="19">
          <cell r="B19" t="str">
            <v>Zahlungsbedingungen Werkzeuge:</v>
          </cell>
          <cell r="C19" t="str">
            <v>Payment Term Toolings:</v>
          </cell>
          <cell r="J19" t="str">
            <v>0180 Palencia</v>
          </cell>
          <cell r="O19" t="str">
            <v>AVICHINA</v>
          </cell>
          <cell r="T19" t="str">
            <v>AZM Azerbaijan Manat</v>
          </cell>
        </row>
        <row r="20">
          <cell r="B20" t="str">
            <v>Schichten / Woche:</v>
          </cell>
          <cell r="C20" t="str">
            <v>Shifts / Week:</v>
          </cell>
          <cell r="J20" t="str">
            <v>0191 Gent</v>
          </cell>
          <cell r="O20" t="str">
            <v>AVTOVAZ</v>
          </cell>
          <cell r="T20" t="str">
            <v>BAM Bosnia and Herzegovina Convertible Mark</v>
          </cell>
        </row>
        <row r="21">
          <cell r="B21" t="str">
            <v>Gestufter Kapazitätsanlauf:</v>
          </cell>
          <cell r="C21" t="str">
            <v>Phased capacity ramp up:</v>
          </cell>
          <cell r="E21" t="str">
            <v>Optional</v>
          </cell>
          <cell r="J21" t="str">
            <v>0273 Palmela</v>
          </cell>
          <cell r="O21" t="str">
            <v>BAJAJ</v>
          </cell>
          <cell r="T21" t="str">
            <v>BBD Barbados Dollar</v>
          </cell>
        </row>
        <row r="22">
          <cell r="B22" t="str">
            <v>Jahre Ersatzteile nach EOP:</v>
          </cell>
          <cell r="C22" t="str">
            <v>Years of service after EOP:</v>
          </cell>
          <cell r="E22" t="str">
            <v>Mandatory</v>
          </cell>
          <cell r="J22" t="str">
            <v>0291 Mor</v>
          </cell>
          <cell r="O22" t="str">
            <v>BEIJING JEEP</v>
          </cell>
          <cell r="T22" t="str">
            <v>BDT Bangladesh Taka</v>
          </cell>
        </row>
        <row r="23">
          <cell r="B23" t="str">
            <v>Termine</v>
          </cell>
          <cell r="C23" t="str">
            <v>Timing</v>
          </cell>
          <cell r="J23" t="str">
            <v>0301 Wrzesnia</v>
          </cell>
          <cell r="O23" t="str">
            <v>BENTLEY</v>
          </cell>
          <cell r="T23" t="str">
            <v>BEF Belgian Franc</v>
          </cell>
        </row>
        <row r="24">
          <cell r="B24" t="str">
            <v>SOP BENTELER:</v>
          </cell>
          <cell r="C24" t="str">
            <v>SOP BENTELER:</v>
          </cell>
          <cell r="J24" t="str">
            <v>0323 Malacky</v>
          </cell>
          <cell r="O24" t="str">
            <v>BERTONE</v>
          </cell>
          <cell r="T24" t="str">
            <v>BGN Bulgarian Lev</v>
          </cell>
        </row>
        <row r="25">
          <cell r="B25" t="str">
            <v>EOP BENTELER:</v>
          </cell>
          <cell r="C25" t="str">
            <v>EOP BENTELER:</v>
          </cell>
          <cell r="J25" t="str">
            <v>0334 Kaluga</v>
          </cell>
          <cell r="O25" t="str">
            <v>BMC SANAYI</v>
          </cell>
          <cell r="T25" t="str">
            <v>BHD Bahrain Dinar</v>
          </cell>
        </row>
        <row r="26">
          <cell r="B26" t="str">
            <v>Teile aus Serien-Werkzeug:</v>
          </cell>
          <cell r="C26" t="str">
            <v>Off Tool Parts:</v>
          </cell>
          <cell r="J26" t="str">
            <v>0355 Liberec</v>
          </cell>
          <cell r="O26" t="str">
            <v>BMW</v>
          </cell>
          <cell r="T26" t="str">
            <v>BIF Burundi Franc</v>
          </cell>
        </row>
        <row r="27">
          <cell r="B27" t="str">
            <v>Teile aus Serien-Prozess:</v>
          </cell>
          <cell r="C27" t="str">
            <v>Off Process Parts:</v>
          </cell>
          <cell r="J27" t="str">
            <v>0356 Jablonec</v>
          </cell>
          <cell r="O27" t="str">
            <v>BMW MINI</v>
          </cell>
          <cell r="T27" t="str">
            <v>BMD Bermudan Dollar</v>
          </cell>
        </row>
        <row r="28">
          <cell r="B28" t="str">
            <v>Run@Rate (Ziel 4 Wochen vor PPAP):</v>
          </cell>
          <cell r="C28" t="str">
            <v>Run@Rate (Target 4 weeks befor PPAP):</v>
          </cell>
          <cell r="J28" t="str">
            <v>0357 Chrastava</v>
          </cell>
          <cell r="O28" t="str">
            <v>BOGDAN</v>
          </cell>
          <cell r="T28" t="str">
            <v>BND Brunei Dollar</v>
          </cell>
        </row>
        <row r="29">
          <cell r="B29" t="str">
            <v>Bemusterungstyp:</v>
          </cell>
          <cell r="C29" t="str">
            <v>Sampling Type:</v>
          </cell>
          <cell r="J29" t="str">
            <v>0358 Rumburk</v>
          </cell>
          <cell r="O29" t="str">
            <v>BORGWARNER</v>
          </cell>
          <cell r="T29" t="str">
            <v>BOB Boliviano</v>
          </cell>
        </row>
        <row r="30">
          <cell r="B30" t="str">
            <v>Erste Prototypen:</v>
          </cell>
          <cell r="C30" t="str">
            <v>First Prototypes:</v>
          </cell>
          <cell r="J30" t="str">
            <v>0362 Klasterec</v>
          </cell>
          <cell r="O30" t="str">
            <v>BOSCH</v>
          </cell>
          <cell r="T30" t="str">
            <v>BRL Brazilian Real</v>
          </cell>
        </row>
        <row r="31">
          <cell r="B31" t="str">
            <v>Anfrageschreiben</v>
          </cell>
          <cell r="C31" t="str">
            <v>Letter of inquiry</v>
          </cell>
          <cell r="J31" t="str">
            <v>0363 CZ Chrastava Trading</v>
          </cell>
          <cell r="O31" t="str">
            <v>BREMACH</v>
          </cell>
          <cell r="T31" t="str">
            <v>BSD Bahaman Dollar</v>
          </cell>
        </row>
        <row r="32">
          <cell r="B32" t="str">
            <v>Sehr geehrte Damen und Herren,
für dieses Projekt bitten wir um die Abgabe eines für uns kostenlosen und unverbindlichen Angebots auf Basis unserer bekannten Einkaufsbedingungen / Rahmenlieferverträge. 
Das Angebot sollte auf Basis der übermittellten Zeichnungen, BTM/BTL, 3D-Daten, Mustern und/oder sonstigen Unterlagen erstellt werden.
Sie verpflichten sich, dass Sie von uns überlassene Zeichnungen, BTM/BTL, 3D-Daten, Muster und/oder sonstige Unterlagen Dritten nicht ohne schriftliche Einwilligung unsererseits zugänglich machen. Das gilt auch für alle Informationen, die sich aus Zeichnungen, BTM/BTL, 3D-Daten, Mustern und/oder sonstigen Unterlagen/Gesprächen ergeben.
Bitte reichen Sie alle unter "Erforderliche Dokumente" aufgeführten Anlagen mit ein.</v>
          </cell>
          <cell r="C32" t="str">
            <v>Dear Ladies and Gentlemen,
we would like to ask for your offer for this project. The offer should be at no charge and not binding. Please consider our known terms and conditions of purchasing / general supply contracts. The offer should be based on the drawings, BTM/BTL, 3D-Datas samples and/or other documents transmitted. You are obligated to treat all drawings, BTM/BTL, 3D-Datas, samples and/or other documents as confidential. You agree that you will not make drawings, samples and other materials available to third parties without our written consent. This also applies to all information resulting from drawings, BTM/BTL, 3D-Datas, samples and/or other documents / conversations.
Please submit all attachments listed under "Required Documents".</v>
          </cell>
          <cell r="J32" t="str">
            <v>0377 Corby</v>
          </cell>
          <cell r="O32" t="str">
            <v>BROSE</v>
          </cell>
          <cell r="T32" t="str">
            <v>BTN Bhutan Ngultrum</v>
          </cell>
        </row>
        <row r="33">
          <cell r="B33" t="str">
            <v>Bitte senden sie uns alle geforderten Unterlagen zurück bis:</v>
          </cell>
          <cell r="C33" t="str">
            <v>Please send us all required documents back untill:</v>
          </cell>
          <cell r="J33" t="str">
            <v>0443 Hagen Drive</v>
          </cell>
          <cell r="O33" t="str">
            <v>BUGATTI</v>
          </cell>
          <cell r="T33" t="str">
            <v>BWP Botswana Pula</v>
          </cell>
        </row>
        <row r="34">
          <cell r="B34" t="str">
            <v>Sollten sie kaufmännische / technische Fragen haben, wenden sie sich bitte an:</v>
          </cell>
          <cell r="C34" t="str">
            <v>Should you have commercial / technical questions, please contact:</v>
          </cell>
          <cell r="J34" t="str">
            <v>0452 Spartanburg</v>
          </cell>
          <cell r="O34" t="str">
            <v>BUICK</v>
          </cell>
          <cell r="T34" t="str">
            <v>BYB Belorussian Ruble</v>
          </cell>
        </row>
        <row r="35">
          <cell r="B35" t="str">
            <v>Produktinformationen</v>
          </cell>
          <cell r="C35" t="str">
            <v>Product Information</v>
          </cell>
          <cell r="J35" t="str">
            <v>0455 Holland</v>
          </cell>
          <cell r="O35" t="str">
            <v>BYD AUTO</v>
          </cell>
          <cell r="T35" t="str">
            <v>BZD Belize Dollar</v>
          </cell>
        </row>
        <row r="36">
          <cell r="B36" t="str">
            <v>Zeichnungsnr. &amp; -Index:</v>
          </cell>
          <cell r="C36" t="str">
            <v>Drawing No. &amp; -Index:</v>
          </cell>
          <cell r="J36" t="str">
            <v>0586 Puebla Assembly</v>
          </cell>
          <cell r="O36" t="str">
            <v>CADILLAC</v>
          </cell>
          <cell r="T36" t="str">
            <v>CAD Canadian Dollar</v>
          </cell>
        </row>
        <row r="37">
          <cell r="B37" t="str">
            <v>3D-Model Nr. &amp; -Index:</v>
          </cell>
          <cell r="C37" t="str">
            <v>3D Model No. &amp; -Index:</v>
          </cell>
          <cell r="J37" t="str">
            <v>0588 Puebla Stamping</v>
          </cell>
          <cell r="O37" t="str">
            <v>CARBOSYSTEMS</v>
          </cell>
          <cell r="T37" t="str">
            <v>CFP French Franc (Pacific Islands)</v>
          </cell>
        </row>
        <row r="38">
          <cell r="B38" t="str">
            <v>BTM/BTL/TSS Nr. &amp; -Index / SAP-Mat.-Nr.:</v>
          </cell>
          <cell r="C38" t="str">
            <v>BTM/BTL/TSS No. &amp; -Index / SAP-Mat.-No.:</v>
          </cell>
          <cell r="J38" t="str">
            <v>0682 Joinville Tier 2</v>
          </cell>
          <cell r="O38" t="str">
            <v>CATERHAM</v>
          </cell>
          <cell r="T38" t="str">
            <v>CHF Swiss Franc</v>
          </cell>
        </row>
        <row r="39">
          <cell r="B39" t="str">
            <v>Bemusterungsebene:</v>
          </cell>
          <cell r="C39" t="str">
            <v>Sampling Submission Level:</v>
          </cell>
          <cell r="J39" t="str">
            <v>0685 Porto Real</v>
          </cell>
          <cell r="O39" t="str">
            <v>CHANGAN</v>
          </cell>
          <cell r="T39" t="str">
            <v>CLP Chilean Peso</v>
          </cell>
        </row>
        <row r="40">
          <cell r="B40" t="str">
            <v>Verpackungskonzept:</v>
          </cell>
          <cell r="C40" t="str">
            <v>Packaging Concept:</v>
          </cell>
          <cell r="J40" t="str">
            <v>0687 Camacari</v>
          </cell>
          <cell r="O40" t="str">
            <v>CHENGDU WANGPAI</v>
          </cell>
          <cell r="T40" t="str">
            <v>COP Colombian Peso</v>
          </cell>
        </row>
        <row r="41">
          <cell r="B41" t="str">
            <v>Materialpreisbasis:</v>
          </cell>
          <cell r="C41" t="str">
            <v>Material Price Base:</v>
          </cell>
          <cell r="J41" t="str">
            <v>0689 Campinas</v>
          </cell>
          <cell r="O41" t="str">
            <v>CHENGDU XINDADI</v>
          </cell>
          <cell r="T41" t="str">
            <v>CRC Costa Rica Colon</v>
          </cell>
        </row>
        <row r="42">
          <cell r="B42" t="str">
            <v>Schrottrückvergütungsrate:</v>
          </cell>
          <cell r="C42" t="str">
            <v>Scrap Rebate Base:</v>
          </cell>
          <cell r="J42" t="str">
            <v>0694 Joinville Tier 1</v>
          </cell>
          <cell r="O42" t="str">
            <v>CHERY</v>
          </cell>
          <cell r="T42" t="str">
            <v>CUP Cuban Peso</v>
          </cell>
        </row>
        <row r="43">
          <cell r="B43" t="str">
            <v>Prämie:</v>
          </cell>
          <cell r="C43" t="str">
            <v>Premium:</v>
          </cell>
          <cell r="J43" t="str">
            <v>0697 Sao Caetano</v>
          </cell>
          <cell r="O43" t="str">
            <v>CHEVROLET</v>
          </cell>
          <cell r="T43" t="str">
            <v>CVE Cape Verde Escudo</v>
          </cell>
        </row>
        <row r="44">
          <cell r="B44" t="str">
            <v>Teil 1</v>
          </cell>
          <cell r="C44" t="str">
            <v>Part 1</v>
          </cell>
          <cell r="J44" t="str">
            <v>0698 Panambi</v>
          </cell>
          <cell r="O44" t="str">
            <v>CHINA BRILLIANCE</v>
          </cell>
          <cell r="T44" t="str">
            <v>CYP Cyprus Pound</v>
          </cell>
        </row>
        <row r="45">
          <cell r="B45" t="str">
            <v>Teil 2</v>
          </cell>
          <cell r="C45" t="str">
            <v>Part 2</v>
          </cell>
          <cell r="J45" t="str">
            <v>0699 Goiana</v>
          </cell>
          <cell r="O45" t="str">
            <v>CHINA FIRST TRACTOR</v>
          </cell>
          <cell r="T45" t="str">
            <v>CZK Czech Krona</v>
          </cell>
        </row>
        <row r="46">
          <cell r="B46" t="str">
            <v>Teil 3</v>
          </cell>
          <cell r="C46" t="str">
            <v>Part 3</v>
          </cell>
          <cell r="J46" t="str">
            <v>0702 Shenyang (BASY)</v>
          </cell>
          <cell r="O46" t="str">
            <v>CHINA YOUNG MAN</v>
          </cell>
          <cell r="T46" t="str">
            <v>DJF Djibouti Franc</v>
          </cell>
        </row>
        <row r="47">
          <cell r="B47" t="str">
            <v>Teil 4</v>
          </cell>
          <cell r="C47" t="str">
            <v>Part 4</v>
          </cell>
          <cell r="J47" t="str">
            <v>0703 Wuhu (BAWH)</v>
          </cell>
          <cell r="O47" t="str">
            <v>CHRYSLER</v>
          </cell>
          <cell r="T47" t="str">
            <v>DKK Danish Krone</v>
          </cell>
        </row>
        <row r="48">
          <cell r="B48" t="str">
            <v>Teil 5</v>
          </cell>
          <cell r="C48" t="str">
            <v>Part 5</v>
          </cell>
          <cell r="J48" t="str">
            <v>0704 Changshu (BACS)</v>
          </cell>
          <cell r="O48" t="str">
            <v>CITROEN</v>
          </cell>
          <cell r="T48" t="str">
            <v>DOP Dominican Peso</v>
          </cell>
        </row>
        <row r="49">
          <cell r="B49" t="str">
            <v>Teil 6</v>
          </cell>
          <cell r="C49" t="str">
            <v>Part 6</v>
          </cell>
          <cell r="J49" t="str">
            <v>0706 Jiading (BAJD)</v>
          </cell>
          <cell r="O49" t="str">
            <v>CODA</v>
          </cell>
          <cell r="T49" t="str">
            <v>DZD Algerian Dinar</v>
          </cell>
        </row>
        <row r="50">
          <cell r="B50" t="str">
            <v>Teil 7</v>
          </cell>
          <cell r="C50" t="str">
            <v>Part 7</v>
          </cell>
          <cell r="J50" t="str">
            <v>0711 Huizhong (SBHA)</v>
          </cell>
          <cell r="O50" t="str">
            <v>DACIA</v>
          </cell>
          <cell r="T50" t="str">
            <v>ECS Ecuadorian Sucre</v>
          </cell>
        </row>
        <row r="51">
          <cell r="B51" t="str">
            <v>Teil 8</v>
          </cell>
          <cell r="C51" t="str">
            <v>Part 8</v>
          </cell>
          <cell r="J51" t="str">
            <v>0712 Changchun (BCAPP)</v>
          </cell>
          <cell r="O51" t="str">
            <v>DAEWOO</v>
          </cell>
          <cell r="T51" t="str">
            <v>EEK Estonian Krone</v>
          </cell>
        </row>
        <row r="52">
          <cell r="B52" t="str">
            <v>Teil 9</v>
          </cell>
          <cell r="C52" t="str">
            <v>Part 9</v>
          </cell>
          <cell r="J52" t="str">
            <v>0714 Fuzhou (BAFZ)</v>
          </cell>
          <cell r="O52" t="str">
            <v>DAF</v>
          </cell>
          <cell r="T52" t="str">
            <v>EGP Egyptian Pound</v>
          </cell>
        </row>
        <row r="53">
          <cell r="B53" t="str">
            <v>Teil 10</v>
          </cell>
          <cell r="C53" t="str">
            <v>Part 10</v>
          </cell>
          <cell r="J53" t="str">
            <v>0715 Shanghai (BASH)</v>
          </cell>
          <cell r="O53" t="str">
            <v>DAIHATSU</v>
          </cell>
          <cell r="T53" t="str">
            <v>ERN Eritrean Nafka</v>
          </cell>
        </row>
        <row r="54">
          <cell r="B54" t="str">
            <v>Planliefermengen</v>
          </cell>
          <cell r="C54" t="str">
            <v>Planned Delivery Quantities</v>
          </cell>
          <cell r="J54" t="str">
            <v>0717 Chongqing (BACQ)</v>
          </cell>
          <cell r="O54" t="str">
            <v>DAIMLER</v>
          </cell>
          <cell r="T54" t="str">
            <v>ESP Spanish Peseta</v>
          </cell>
        </row>
        <row r="55">
          <cell r="B55" t="str">
            <v>Jahr des SOP:</v>
          </cell>
          <cell r="C55" t="str">
            <v>Year of SOP:</v>
          </cell>
          <cell r="J55" t="str">
            <v>0718 Tianjin (BATJ)</v>
          </cell>
          <cell r="O55" t="str">
            <v>DATSUN</v>
          </cell>
          <cell r="T55" t="str">
            <v>ETB Ethiopian Birr</v>
          </cell>
        </row>
        <row r="56">
          <cell r="B56" t="str">
            <v>1. Jahr nach SOP:</v>
          </cell>
          <cell r="C56" t="str">
            <v>1st year after SOP:</v>
          </cell>
          <cell r="J56" t="str">
            <v>0730 Gebze</v>
          </cell>
          <cell r="O56" t="str">
            <v>DELPHI</v>
          </cell>
          <cell r="T56" t="str">
            <v>FIM Finnish markka</v>
          </cell>
        </row>
        <row r="57">
          <cell r="B57" t="str">
            <v>2. Jahr nach SOP:</v>
          </cell>
          <cell r="C57" t="str">
            <v>2nd year after SOP:</v>
          </cell>
          <cell r="J57" t="str">
            <v>0735 Wuhan</v>
          </cell>
          <cell r="O57" t="str">
            <v>DERWAYS</v>
          </cell>
          <cell r="T57" t="str">
            <v>FJD Fiji Dollar</v>
          </cell>
        </row>
        <row r="58">
          <cell r="B58" t="str">
            <v>3. Jahr nach SOP:</v>
          </cell>
          <cell r="C58" t="str">
            <v>3rd year after SOP:</v>
          </cell>
          <cell r="J58" t="str">
            <v>0737 Jian'AN Harbin</v>
          </cell>
          <cell r="O58" t="str">
            <v>DODGE</v>
          </cell>
          <cell r="T58" t="str">
            <v>FKP Falkland Pound</v>
          </cell>
        </row>
        <row r="59">
          <cell r="B59" t="str">
            <v>4. Jahr nach SOP:</v>
          </cell>
          <cell r="C59" t="str">
            <v>4th year after SOP:</v>
          </cell>
          <cell r="J59" t="str">
            <v>0739 Jian'AN Chongqing</v>
          </cell>
          <cell r="O59" t="str">
            <v>DONGAN HEIBAO</v>
          </cell>
          <cell r="T59" t="str">
            <v>FRF French Franc</v>
          </cell>
        </row>
        <row r="60">
          <cell r="B60" t="str">
            <v>5. Jahr nach SOP:</v>
          </cell>
          <cell r="C60" t="str">
            <v>5th year after SOP:</v>
          </cell>
          <cell r="J60" t="str">
            <v>0758 Tianjin (FAWAY)</v>
          </cell>
          <cell r="O60" t="str">
            <v>DONGFENG</v>
          </cell>
          <cell r="T60" t="str">
            <v>GBP British Pound</v>
          </cell>
        </row>
        <row r="61">
          <cell r="B61" t="str">
            <v>6. Jahr nach SOP:</v>
          </cell>
          <cell r="C61" t="str">
            <v>6th year after SOP:</v>
          </cell>
          <cell r="J61" t="str">
            <v>0772 Pune (BAPUN)</v>
          </cell>
          <cell r="O61" t="str">
            <v>DONINVEST</v>
          </cell>
          <cell r="T61" t="str">
            <v>GEL Georgian Lari</v>
          </cell>
        </row>
        <row r="62">
          <cell r="B62" t="str">
            <v>7. Jahr nach SOP:</v>
          </cell>
          <cell r="C62" t="str">
            <v>7th year after SOP:</v>
          </cell>
          <cell r="J62" t="str">
            <v>0784 Operations Japan</v>
          </cell>
          <cell r="O62" t="str">
            <v>EICHER MOTOR</v>
          </cell>
          <cell r="T62" t="str">
            <v>GHC Ghanian Cedi</v>
          </cell>
        </row>
        <row r="63">
          <cell r="B63" t="str">
            <v>8. Jahr nach SOP:</v>
          </cell>
          <cell r="C63" t="str">
            <v>8th year after SOP:</v>
          </cell>
          <cell r="J63" t="str">
            <v>0800 Alberton</v>
          </cell>
          <cell r="O63" t="str">
            <v>EMGRAND</v>
          </cell>
          <cell r="T63" t="str">
            <v>GIP Gibraltar Pound</v>
          </cell>
        </row>
        <row r="64">
          <cell r="B64" t="str">
            <v>9. Jahr nach SOP:</v>
          </cell>
          <cell r="C64" t="str">
            <v>9th year after SOP:</v>
          </cell>
          <cell r="J64" t="str">
            <v>0802 Port Elizabeth</v>
          </cell>
          <cell r="O64" t="str">
            <v>ENGLON</v>
          </cell>
          <cell r="T64" t="str">
            <v>GMD Gambian Dalasi</v>
          </cell>
        </row>
        <row r="65">
          <cell r="B65" t="str">
            <v>10. Jahr nach SOP:</v>
          </cell>
          <cell r="C65" t="str">
            <v>10th year after SOP:</v>
          </cell>
          <cell r="J65" t="str">
            <v>6210 Martorell</v>
          </cell>
          <cell r="O65" t="str">
            <v>FAW FIRST AUTOMOBILE WORKS</v>
          </cell>
          <cell r="T65" t="str">
            <v>GNF Guinean Franc</v>
          </cell>
        </row>
        <row r="66">
          <cell r="B66" t="str">
            <v>Gesamtplanmenge / Laufzeit:</v>
          </cell>
          <cell r="C66" t="str">
            <v>Total Planned Quantities / Lifetime:</v>
          </cell>
          <cell r="J66" t="str">
            <v>6211 Vitoria</v>
          </cell>
          <cell r="O66" t="str">
            <v>FCA GROUP</v>
          </cell>
          <cell r="T66" t="str">
            <v>GRD Greek Drachma</v>
          </cell>
        </row>
        <row r="67">
          <cell r="B67" t="str">
            <v>Flexibilität [±]:</v>
          </cell>
          <cell r="C67" t="str">
            <v>Flexibility [±]:</v>
          </cell>
          <cell r="J67" t="str">
            <v>6212 ES Pamplona</v>
          </cell>
          <cell r="O67" t="str">
            <v>FEIDIE AUTO</v>
          </cell>
          <cell r="T67" t="str">
            <v>GTQ Guatemalan Quetzal</v>
          </cell>
        </row>
        <row r="68">
          <cell r="B68" t="str">
            <v>Basiseinheit:</v>
          </cell>
          <cell r="C68" t="str">
            <v>Base unit:</v>
          </cell>
          <cell r="J68" t="str">
            <v>6213 Mos</v>
          </cell>
          <cell r="O68" t="str">
            <v>FERRARI</v>
          </cell>
          <cell r="T68" t="str">
            <v>GWP Guinea Peso</v>
          </cell>
        </row>
        <row r="69">
          <cell r="B69" t="str">
            <v>Anfragestand:</v>
          </cell>
          <cell r="C69" t="str">
            <v>Enquiry status:</v>
          </cell>
          <cell r="O69" t="str">
            <v>FIAT</v>
          </cell>
          <cell r="T69" t="str">
            <v>GYD Guyana Dollar</v>
          </cell>
        </row>
        <row r="70">
          <cell r="B70" t="str">
            <v>Vorgehaltene Kapazität</v>
          </cell>
          <cell r="C70" t="str">
            <v>Reserved Capacity</v>
          </cell>
          <cell r="O70" t="str">
            <v>FISKER AUTOMOTIVE</v>
          </cell>
          <cell r="T70" t="str">
            <v>HKD Hong Kong Dollar</v>
          </cell>
        </row>
        <row r="71">
          <cell r="B71" t="str">
            <v>Maximale zugesicherte Produktions Kapazität / Woche inkl. Flex:</v>
          </cell>
          <cell r="C71" t="str">
            <v>Maximum assured Production Capacity / Week incl. Flex:</v>
          </cell>
          <cell r="O71" t="str">
            <v>FJDA</v>
          </cell>
          <cell r="T71" t="str">
            <v>HNL Honduran Lempira</v>
          </cell>
        </row>
        <row r="72">
          <cell r="B72" t="str">
            <v>Volumen Prototypen:</v>
          </cell>
          <cell r="C72" t="str">
            <v>Volume Prototypes:</v>
          </cell>
          <cell r="O72" t="str">
            <v>FORCE MOTORS</v>
          </cell>
          <cell r="T72" t="str">
            <v>HRK Croatian kuna</v>
          </cell>
        </row>
        <row r="73">
          <cell r="B73" t="str">
            <v>Volumen aus Serienwerkzeug:</v>
          </cell>
          <cell r="C73" t="str">
            <v>Volume Off Tool:</v>
          </cell>
          <cell r="O73" t="str">
            <v>FORD</v>
          </cell>
          <cell r="T73" t="str">
            <v>HTG Haitian Gourde</v>
          </cell>
        </row>
        <row r="74">
          <cell r="B74" t="str">
            <v>Volumen aus Serienprozess:</v>
          </cell>
          <cell r="C74" t="str">
            <v>Volume Off Process:</v>
          </cell>
          <cell r="O74" t="str">
            <v>FUJI HEAVY</v>
          </cell>
          <cell r="T74" t="str">
            <v>HUF Hungarian Forint</v>
          </cell>
        </row>
        <row r="75">
          <cell r="B75" t="str">
            <v>Erforderliche Dokumente und Verträge</v>
          </cell>
          <cell r="C75" t="str">
            <v>Required Documents and Agreements</v>
          </cell>
          <cell r="O75" t="str">
            <v>FUJIAN AUTO</v>
          </cell>
          <cell r="T75" t="str">
            <v>IDR Indonesian Rupiah</v>
          </cell>
        </row>
        <row r="76">
          <cell r="B76" t="str">
            <v>Herstellbarkeitserklärung</v>
          </cell>
          <cell r="C76" t="str">
            <v>Feasibility Commitment</v>
          </cell>
          <cell r="O76" t="str">
            <v>FUJIAN LONGMA</v>
          </cell>
          <cell r="T76" t="str">
            <v>IEP Irish Punt</v>
          </cell>
        </row>
        <row r="77">
          <cell r="B77" t="str">
            <v>BAT Standard Cost Break Down</v>
          </cell>
          <cell r="C77" t="str">
            <v>BAT Standard Cost Break Down</v>
          </cell>
          <cell r="O77" t="str">
            <v>FUQI</v>
          </cell>
          <cell r="T77" t="str">
            <v>ILS Israeli Scheckel</v>
          </cell>
        </row>
        <row r="78">
          <cell r="B78" t="str">
            <v>Vereinbarung über besondere Merkmale (z.B. QM_15)</v>
          </cell>
          <cell r="C78" t="str">
            <v>Aggreement of special characteristics (e.g. QM_15)</v>
          </cell>
          <cell r="O78" t="str">
            <v>GAIC</v>
          </cell>
          <cell r="T78" t="str">
            <v>INR Indian Rupee</v>
          </cell>
        </row>
        <row r="79">
          <cell r="B79" t="str">
            <v>Warranty Agreement</v>
          </cell>
          <cell r="C79" t="str">
            <v>Warranty Agreement</v>
          </cell>
          <cell r="O79" t="str">
            <v>GAZ</v>
          </cell>
          <cell r="T79" t="str">
            <v>IQD Iraqui Dinar</v>
          </cell>
        </row>
        <row r="80">
          <cell r="B80" t="str">
            <v>Supplier Logistics Agreement</v>
          </cell>
          <cell r="C80" t="str">
            <v>Supplier Logistics Agreement</v>
          </cell>
          <cell r="O80" t="str">
            <v>GEELY</v>
          </cell>
          <cell r="T80" t="str">
            <v>IRR Iranian Rial</v>
          </cell>
        </row>
        <row r="81">
          <cell r="B81" t="str">
            <v>Bemusterung / PPF:</v>
          </cell>
          <cell r="C81" t="str">
            <v>Sampling / PPAP:</v>
          </cell>
          <cell r="O81" t="str">
            <v>GLEAGLE</v>
          </cell>
          <cell r="T81" t="str">
            <v>ISK Iceland Krona</v>
          </cell>
        </row>
        <row r="82">
          <cell r="B82" t="str">
            <v>Ja</v>
          </cell>
          <cell r="C82" t="str">
            <v>Yes</v>
          </cell>
          <cell r="O82" t="str">
            <v>GM</v>
          </cell>
          <cell r="T82" t="str">
            <v>ITL Italian Lira</v>
          </cell>
        </row>
        <row r="83">
          <cell r="B83" t="str">
            <v>Nein</v>
          </cell>
          <cell r="C83" t="str">
            <v>No</v>
          </cell>
          <cell r="O83" t="str">
            <v>GMC</v>
          </cell>
          <cell r="T83" t="str">
            <v>JMD Jamaican Dollar</v>
          </cell>
        </row>
        <row r="84">
          <cell r="B84" t="str">
            <v>Verpflichtend</v>
          </cell>
          <cell r="C84" t="str">
            <v>Mandatory</v>
          </cell>
          <cell r="O84" t="str">
            <v>GONOW</v>
          </cell>
          <cell r="T84" t="str">
            <v>JOD Jordanian Dinar</v>
          </cell>
        </row>
        <row r="85">
          <cell r="B85" t="str">
            <v>Tage / Woche:</v>
          </cell>
          <cell r="C85" t="str">
            <v>Days / Week:</v>
          </cell>
          <cell r="O85" t="str">
            <v>GRAMMER</v>
          </cell>
          <cell r="T85" t="str">
            <v>JPY Japanese Yen</v>
          </cell>
        </row>
        <row r="86">
          <cell r="B86" t="str">
            <v>Wochen / Jahr:</v>
          </cell>
          <cell r="C86" t="str">
            <v>Weeks / Year:</v>
          </cell>
          <cell r="O86" t="str">
            <v>GREAT WALL</v>
          </cell>
          <cell r="T86" t="str">
            <v>KES Kenyan Shilling</v>
          </cell>
        </row>
        <row r="87">
          <cell r="B87" t="str">
            <v>Max. zuges. Kapazität verfügbar ab:</v>
          </cell>
          <cell r="C87" t="str">
            <v>Max. assured capacity available from:</v>
          </cell>
          <cell r="O87" t="str">
            <v>GUANGZHOU AUTOMOBILE</v>
          </cell>
          <cell r="T87" t="str">
            <v>KGS Kyrgyzstan Som</v>
          </cell>
        </row>
        <row r="88">
          <cell r="B88" t="str">
            <v>EXW - Ab Werk</v>
          </cell>
          <cell r="C88" t="str">
            <v>EXW - Ex Works</v>
          </cell>
          <cell r="O88" t="str">
            <v>GUILIN BUS</v>
          </cell>
          <cell r="T88" t="str">
            <v>KHR Cambodian Riel</v>
          </cell>
        </row>
        <row r="89">
          <cell r="B89" t="str">
            <v>FCA - Frei Frachtführer</v>
          </cell>
          <cell r="C89" t="str">
            <v>FCA - Free Carrier</v>
          </cell>
          <cell r="O89" t="str">
            <v>GUIZHOU YUANTONG AERONAUTIC AU</v>
          </cell>
          <cell r="T89" t="str">
            <v>KMF Comoros Franc</v>
          </cell>
        </row>
        <row r="90">
          <cell r="B90" t="str">
            <v>CPT - Fracht bezahlt bis</v>
          </cell>
          <cell r="C90" t="str">
            <v>CPT - Carriage paid to</v>
          </cell>
          <cell r="O90" t="str">
            <v>HARLEY-DAVIDSON</v>
          </cell>
          <cell r="T90" t="str">
            <v>KPW North Korean Won</v>
          </cell>
        </row>
        <row r="91">
          <cell r="B91" t="str">
            <v>CIP - Fracht und Versicherung bezahlt bis</v>
          </cell>
          <cell r="C91" t="str">
            <v>CIP - Carriage and Insurance paid to</v>
          </cell>
          <cell r="O91" t="str">
            <v>HEBEI CHANGZHENG</v>
          </cell>
          <cell r="T91" t="str">
            <v>KRW South Korean Won</v>
          </cell>
        </row>
        <row r="92">
          <cell r="B92" t="str">
            <v>DAT - Geliefert Terminal</v>
          </cell>
          <cell r="C92" t="str">
            <v>DAT - Delivered At Terminal</v>
          </cell>
          <cell r="O92" t="str">
            <v>HEBEI ZHONGXING</v>
          </cell>
          <cell r="T92" t="str">
            <v>KWD Kuwaiti Dinar</v>
          </cell>
        </row>
        <row r="93">
          <cell r="B93" t="str">
            <v>DAP - Geliefert benannter Ort</v>
          </cell>
          <cell r="C93" t="str">
            <v>DAP - Delivered At Place</v>
          </cell>
          <cell r="O93" t="str">
            <v>HELLA</v>
          </cell>
          <cell r="T93" t="str">
            <v>KYD Cayman Dollar</v>
          </cell>
        </row>
        <row r="94">
          <cell r="B94" t="str">
            <v>DDP - Geliefert verzollt</v>
          </cell>
          <cell r="C94" t="str">
            <v>DDP - Delivered, Duty paid</v>
          </cell>
          <cell r="O94" t="str">
            <v>HINDUSTAN MOTORS</v>
          </cell>
          <cell r="T94" t="str">
            <v>KZT Kazakstanian Tenge</v>
          </cell>
        </row>
        <row r="95">
          <cell r="B95" t="str">
            <v>FAS - Frei längsseits Schiff</v>
          </cell>
          <cell r="C95" t="str">
            <v>FAS - Free alongside Ship</v>
          </cell>
          <cell r="O95" t="str">
            <v>HINO</v>
          </cell>
          <cell r="T95" t="str">
            <v>LAK Laotian Kip</v>
          </cell>
        </row>
        <row r="96">
          <cell r="B96" t="str">
            <v>FOB - Frei an Bord</v>
          </cell>
          <cell r="C96" t="str">
            <v>FOB - Free on Board</v>
          </cell>
          <cell r="O96" t="str">
            <v>HITACHI</v>
          </cell>
          <cell r="T96" t="str">
            <v>LBP Lebanese Pound</v>
          </cell>
        </row>
        <row r="97">
          <cell r="B97" t="str">
            <v>CFR - Kosten und Fracht</v>
          </cell>
          <cell r="C97" t="str">
            <v>CFR - Cost and Freight</v>
          </cell>
          <cell r="O97" t="str">
            <v>HOLDEN</v>
          </cell>
          <cell r="T97" t="str">
            <v>LKR Sri Lankan Rupee</v>
          </cell>
        </row>
        <row r="98">
          <cell r="B98" t="str">
            <v>CIF - Kosten, Versicherung und Fracht</v>
          </cell>
          <cell r="C98" t="str">
            <v>CIF - Cost, Insurance and Freight</v>
          </cell>
          <cell r="O98" t="str">
            <v>HONDA</v>
          </cell>
          <cell r="T98" t="str">
            <v>LRD Liberian Dollar</v>
          </cell>
        </row>
        <row r="99">
          <cell r="B99" t="str">
            <v>NOI - Keine Lieferbedingung</v>
          </cell>
          <cell r="C99" t="str">
            <v>NOI - No Incoterm</v>
          </cell>
          <cell r="O99" t="str">
            <v>HUATAI</v>
          </cell>
          <cell r="T99" t="str">
            <v>LSL Lesotho Loti</v>
          </cell>
        </row>
        <row r="100">
          <cell r="B100" t="str">
            <v>Projekt Nr. (GPIN):</v>
          </cell>
          <cell r="C100" t="str">
            <v>Project No. (GPIN):</v>
          </cell>
          <cell r="O100" t="str">
            <v>HUBEI</v>
          </cell>
          <cell r="T100" t="str">
            <v>LTL Lithuanian Lita</v>
          </cell>
        </row>
        <row r="101">
          <cell r="B101" t="str">
            <v>Angebotswährung:</v>
          </cell>
          <cell r="C101" t="str">
            <v>Offer currency:</v>
          </cell>
          <cell r="O101" t="str">
            <v>HUMMER</v>
          </cell>
          <cell r="T101" t="str">
            <v>LUF Luxembourg Franc</v>
          </cell>
        </row>
        <row r="102">
          <cell r="B102" t="str">
            <v>Produktbezeichnung:</v>
          </cell>
          <cell r="C102" t="str">
            <v>Product name:</v>
          </cell>
          <cell r="O102" t="str">
            <v>HUNAN ZOOMLION AXLE WORKS</v>
          </cell>
          <cell r="T102" t="str">
            <v>LVL Latvian Lat</v>
          </cell>
        </row>
        <row r="103">
          <cell r="B103" t="str">
            <v>Requalifikationsintervall:</v>
          </cell>
          <cell r="C103" t="str">
            <v>Interval of requalification:</v>
          </cell>
          <cell r="O103" t="str">
            <v>HUTCHINSON</v>
          </cell>
          <cell r="T103" t="str">
            <v>LYD Libyan Dinar</v>
          </cell>
        </row>
        <row r="104">
          <cell r="B104" t="str">
            <v>Standard (gem. BSQR)</v>
          </cell>
          <cell r="C104" t="str">
            <v>Standard (acc. BSQR)</v>
          </cell>
          <cell r="O104" t="str">
            <v>HYUNDAI</v>
          </cell>
          <cell r="T104" t="str">
            <v>MAD Moroccan Dirham</v>
          </cell>
        </row>
        <row r="105">
          <cell r="B105" t="str">
            <v>Jährlich</v>
          </cell>
          <cell r="C105" t="str">
            <v>Yearly</v>
          </cell>
          <cell r="O105" t="str">
            <v>INFINITI</v>
          </cell>
          <cell r="T105" t="str">
            <v>MDL Moldavian Leu</v>
          </cell>
        </row>
        <row r="106">
          <cell r="B106" t="str">
            <v>Maximale zugesicherte Produktions Kapazität / Jahr inkl. Flex:</v>
          </cell>
          <cell r="C106" t="str">
            <v>Maximum assured Production Capacity / Year incl. Flex:</v>
          </cell>
          <cell r="O106" t="str">
            <v>INTRALL</v>
          </cell>
          <cell r="T106" t="str">
            <v>MGF Madagascan Franc</v>
          </cell>
        </row>
        <row r="107">
          <cell r="B107" t="str">
            <v>Art der Rückverfolgbarkeit:</v>
          </cell>
          <cell r="C107" t="str">
            <v>Type of traceability:</v>
          </cell>
          <cell r="O107" t="str">
            <v>IRAN KHODRO</v>
          </cell>
          <cell r="T107" t="str">
            <v>MKD Macedonian Denar</v>
          </cell>
        </row>
        <row r="108">
          <cell r="B108" t="str">
            <v>Serial</v>
          </cell>
          <cell r="C108" t="str">
            <v>Serial</v>
          </cell>
          <cell r="O108" t="str">
            <v>ISUZU</v>
          </cell>
          <cell r="T108" t="str">
            <v>MMK Myanmar Kyat</v>
          </cell>
        </row>
        <row r="109">
          <cell r="B109" t="str">
            <v>Batch</v>
          </cell>
          <cell r="C109" t="str">
            <v>Batch</v>
          </cell>
          <cell r="O109" t="str">
            <v>IVECO</v>
          </cell>
          <cell r="T109" t="str">
            <v>MNT Mongolian Tugrik</v>
          </cell>
        </row>
        <row r="110">
          <cell r="B110" t="str">
            <v>EDI-Verbindung eingerichtet</v>
          </cell>
          <cell r="C110" t="str">
            <v>EDI connection in place</v>
          </cell>
          <cell r="O110" t="str">
            <v>JAGUAR</v>
          </cell>
          <cell r="T110" t="str">
            <v>MOP Macao Pataca</v>
          </cell>
        </row>
        <row r="111">
          <cell r="B111" t="str">
            <v>Zusätzliche Angaben / Kommentare:</v>
          </cell>
          <cell r="C111" t="str">
            <v>Additional Informations / Comments:</v>
          </cell>
          <cell r="O111" t="str">
            <v>JEEP</v>
          </cell>
          <cell r="T111" t="str">
            <v>MRO Mauritanian Ouguiya</v>
          </cell>
        </row>
        <row r="112">
          <cell r="B112" t="str">
            <v>Anlieferadresse:</v>
          </cell>
          <cell r="C112" t="str">
            <v>Delivery address:</v>
          </cell>
          <cell r="O112" t="str">
            <v>JIANGLING</v>
          </cell>
          <cell r="T112" t="str">
            <v>MTL Maltese Lira</v>
          </cell>
        </row>
        <row r="113">
          <cell r="B113" t="str">
            <v>Vorlagestufe 0</v>
          </cell>
          <cell r="C113" t="str">
            <v>Level 0</v>
          </cell>
          <cell r="O113" t="str">
            <v>JIANGXI FIRE ENGINE</v>
          </cell>
          <cell r="T113" t="e">
            <v>#REF!</v>
          </cell>
        </row>
        <row r="114">
          <cell r="B114" t="str">
            <v>Vorlagestufe 1</v>
          </cell>
          <cell r="C114" t="str">
            <v>Level 1</v>
          </cell>
          <cell r="O114" t="str">
            <v>JINGGONG ZHENJIANG AUTO</v>
          </cell>
          <cell r="T114" t="str">
            <v>MVR Maldive Rufiyaa</v>
          </cell>
        </row>
        <row r="115">
          <cell r="B115" t="str">
            <v>Vorlagestufe 2</v>
          </cell>
          <cell r="C115" t="str">
            <v>Level 2</v>
          </cell>
          <cell r="O115" t="str">
            <v>Karmann</v>
          </cell>
          <cell r="T115" t="str">
            <v>MWK Malawi Kwacha</v>
          </cell>
        </row>
        <row r="116">
          <cell r="B116" t="str">
            <v>Vorlagestufe 3</v>
          </cell>
          <cell r="C116" t="str">
            <v>Level 3</v>
          </cell>
          <cell r="O116" t="str">
            <v>KARRY</v>
          </cell>
          <cell r="T116" t="str">
            <v>MXN Mexican Pesos</v>
          </cell>
        </row>
        <row r="117">
          <cell r="B117" t="str">
            <v>Legierungszuschlag:</v>
          </cell>
          <cell r="C117" t="str">
            <v>Alloy surcharge:</v>
          </cell>
          <cell r="O117" t="str">
            <v>KIA</v>
          </cell>
          <cell r="T117" t="str">
            <v>MYR Malaysian Ringgit</v>
          </cell>
        </row>
        <row r="118">
          <cell r="B118" t="str">
            <v>Stückzahl (Stk.)</v>
          </cell>
          <cell r="C118" t="str">
            <v>No. of pieces (pc.)</v>
          </cell>
          <cell r="O118" t="str">
            <v>KIMBER</v>
          </cell>
          <cell r="T118" t="str">
            <v>MZM Mozambique Metical</v>
          </cell>
        </row>
        <row r="119">
          <cell r="B119" t="str">
            <v>Kilogramm (kg)</v>
          </cell>
          <cell r="C119" t="str">
            <v>Kilogram (kg)</v>
          </cell>
          <cell r="O119" t="str">
            <v>KING LONG</v>
          </cell>
          <cell r="T119" t="str">
            <v>NAD Namibian Dollar</v>
          </cell>
        </row>
        <row r="120">
          <cell r="B120" t="str">
            <v>Tonne (t)</v>
          </cell>
          <cell r="C120" t="str">
            <v>Metric ton (t)</v>
          </cell>
          <cell r="O120" t="str">
            <v>LADA</v>
          </cell>
          <cell r="T120" t="str">
            <v>NGN Nigerian Naira</v>
          </cell>
        </row>
        <row r="121">
          <cell r="B121" t="str">
            <v>Wurde der interne (BAT) Schrottanteil und wenn nötig der Schrottanteil der Lieferkette in der Kapazität berücksichtigt?</v>
          </cell>
          <cell r="C121" t="str">
            <v>Has the internal (BAT) scrap and if necessary, the supply chain scrap been included in the capacity?</v>
          </cell>
          <cell r="O121" t="str">
            <v>LAMBORGHINI</v>
          </cell>
          <cell r="T121" t="str">
            <v>NIO Nicaraguan Cordoba Oro</v>
          </cell>
        </row>
        <row r="122">
          <cell r="B122" t="str">
            <v>PPF-A (VDA_2 2020)</v>
          </cell>
          <cell r="C122" t="str">
            <v>PPA-A (VDA_2 2020)</v>
          </cell>
          <cell r="O122" t="str">
            <v>LANCIA</v>
          </cell>
          <cell r="T122" t="str">
            <v>NLG Dutch Guilder</v>
          </cell>
        </row>
        <row r="123">
          <cell r="B123" t="str">
            <v>Konsignationslager gefordert und zu vereinbaren im Konsignationslagervertrag</v>
          </cell>
          <cell r="C123" t="str">
            <v>Consignment stock required and to be signed in Consignment stock agreement</v>
          </cell>
          <cell r="O123" t="str">
            <v>LAND ROVER</v>
          </cell>
          <cell r="T123" t="str">
            <v>NOK Norwegian Krone</v>
          </cell>
        </row>
        <row r="124">
          <cell r="B124" t="str">
            <v>Nutzung von SupplyOn ProMa (APQP)</v>
          </cell>
          <cell r="C124" t="str">
            <v>Usage of SupplyOn ProMa (APQP)</v>
          </cell>
          <cell r="O124" t="str">
            <v>LDV</v>
          </cell>
          <cell r="T124" t="str">
            <v>NPR Nepalese Rupee</v>
          </cell>
        </row>
        <row r="125">
          <cell r="O125" t="str">
            <v>LEAR</v>
          </cell>
          <cell r="T125" t="str">
            <v>NZD New Zealand Dollars</v>
          </cell>
        </row>
        <row r="126">
          <cell r="O126" t="str">
            <v>LEXUS</v>
          </cell>
          <cell r="T126" t="str">
            <v>OMR Omani Rial</v>
          </cell>
        </row>
        <row r="127">
          <cell r="O127" t="str">
            <v>LIAONING HUANGHAI</v>
          </cell>
          <cell r="T127" t="str">
            <v>PAB Panamanian Balboa</v>
          </cell>
        </row>
        <row r="128">
          <cell r="O128" t="str">
            <v>LIAONING LINGYUAN AUTO</v>
          </cell>
          <cell r="T128" t="str">
            <v>PEN Peruvian New Sol</v>
          </cell>
        </row>
        <row r="129">
          <cell r="O129" t="str">
            <v>LIFAN</v>
          </cell>
          <cell r="T129" t="str">
            <v>PGK Papua New Guinea Kina</v>
          </cell>
        </row>
        <row r="130">
          <cell r="O130" t="str">
            <v>LINCOLN</v>
          </cell>
          <cell r="T130" t="str">
            <v>PHP Philippine Peso</v>
          </cell>
        </row>
        <row r="131">
          <cell r="O131" t="str">
            <v>LINIAN</v>
          </cell>
          <cell r="T131" t="str">
            <v>PKR Pakistani Rupee</v>
          </cell>
        </row>
        <row r="132">
          <cell r="O132" t="str">
            <v>LOTUS</v>
          </cell>
          <cell r="T132" t="str">
            <v>PLN Polish Zloty (new)</v>
          </cell>
        </row>
        <row r="133">
          <cell r="O133" t="str">
            <v>LTI</v>
          </cell>
          <cell r="T133" t="str">
            <v>PLZ Polish Zloty</v>
          </cell>
        </row>
        <row r="134">
          <cell r="O134" t="str">
            <v>MAGNA STEYR</v>
          </cell>
          <cell r="T134" t="str">
            <v>PTE Portuguese Escudo</v>
          </cell>
        </row>
        <row r="135">
          <cell r="O135" t="str">
            <v>MAGNETI MARELLI</v>
          </cell>
          <cell r="T135" t="str">
            <v>PYG Paraguayan Guarani</v>
          </cell>
        </row>
        <row r="136">
          <cell r="O136" t="str">
            <v>MAHINDRA</v>
          </cell>
          <cell r="T136" t="str">
            <v>QAR Qatar Rial</v>
          </cell>
        </row>
        <row r="137">
          <cell r="O137" t="str">
            <v>MAN</v>
          </cell>
          <cell r="T137" t="str">
            <v>RMB Chinese Yuan Renminbi</v>
          </cell>
        </row>
        <row r="138">
          <cell r="O138" t="str">
            <v>MANN&amp;HUMMEL</v>
          </cell>
          <cell r="T138" t="str">
            <v>ROL Romanian Leu</v>
          </cell>
        </row>
        <row r="139">
          <cell r="O139" t="str">
            <v>MASERATI</v>
          </cell>
          <cell r="T139" t="str">
            <v>RON Romanian Leu New</v>
          </cell>
        </row>
        <row r="140">
          <cell r="O140" t="str">
            <v>MASTER GROUP</v>
          </cell>
          <cell r="T140" t="str">
            <v>RSD Serbian Dinar</v>
          </cell>
        </row>
        <row r="141">
          <cell r="O141" t="str">
            <v>MATRA</v>
          </cell>
          <cell r="T141" t="str">
            <v>RUB Russian Ruble</v>
          </cell>
        </row>
        <row r="142">
          <cell r="O142" t="str">
            <v>MAYBACH</v>
          </cell>
          <cell r="T142" t="str">
            <v xml:space="preserve">RUE </v>
          </cell>
        </row>
        <row r="143">
          <cell r="O143" t="str">
            <v>MAZDA</v>
          </cell>
          <cell r="T143" t="str">
            <v>RWF Rwandan Franc</v>
          </cell>
        </row>
        <row r="144">
          <cell r="O144" t="str">
            <v>MCLAREN</v>
          </cell>
          <cell r="T144" t="str">
            <v>SAR Saudi Riyal</v>
          </cell>
        </row>
        <row r="145">
          <cell r="O145" t="str">
            <v>MERCEDES-BENZ</v>
          </cell>
          <cell r="T145" t="str">
            <v>SBD Solomon Islands Dollar</v>
          </cell>
        </row>
        <row r="146">
          <cell r="O146" t="str">
            <v>MERCURY</v>
          </cell>
          <cell r="T146" t="str">
            <v>SCR Seychelles Rupee</v>
          </cell>
        </row>
        <row r="147">
          <cell r="O147" t="str">
            <v>MERITOR</v>
          </cell>
          <cell r="T147" t="str">
            <v>SDP Sudanese Pound</v>
          </cell>
        </row>
        <row r="148">
          <cell r="O148" t="str">
            <v>MITSUBISHI</v>
          </cell>
          <cell r="T148" t="str">
            <v>SEK Swedish Krona</v>
          </cell>
        </row>
        <row r="149">
          <cell r="O149" t="str">
            <v>MITSUBISHI FUSO</v>
          </cell>
          <cell r="T149" t="str">
            <v>SGD Singapore Dollar</v>
          </cell>
        </row>
        <row r="150">
          <cell r="O150" t="str">
            <v>MORGAN</v>
          </cell>
          <cell r="T150" t="str">
            <v>SHP St.Helena Pound</v>
          </cell>
        </row>
        <row r="151">
          <cell r="O151" t="str">
            <v>MULTICAR</v>
          </cell>
          <cell r="T151" t="str">
            <v>SIT Slovenian Tolar</v>
          </cell>
        </row>
        <row r="152">
          <cell r="O152" t="str">
            <v>MV AGUSTA</v>
          </cell>
          <cell r="T152" t="str">
            <v>SKK Slovakian Krona</v>
          </cell>
        </row>
        <row r="153">
          <cell r="O153" t="str">
            <v>N/K</v>
          </cell>
          <cell r="T153" t="str">
            <v>SLL Sierra Leone Leone</v>
          </cell>
        </row>
        <row r="154">
          <cell r="O154" t="str">
            <v>NANJING AUTOMOTIVE</v>
          </cell>
          <cell r="T154" t="str">
            <v>SOS Somalian Shilling</v>
          </cell>
        </row>
        <row r="155">
          <cell r="O155" t="str">
            <v>NINGBO XINZHONG AUTOMOTIVE</v>
          </cell>
          <cell r="T155" t="str">
            <v>SRG Surinam Guilder</v>
          </cell>
        </row>
        <row r="156">
          <cell r="O156" t="str">
            <v>NISSAN</v>
          </cell>
          <cell r="T156" t="str">
            <v>STD Sao Tome / Principe Dobra</v>
          </cell>
        </row>
        <row r="157">
          <cell r="O157" t="str">
            <v>NISSAN DIESEL</v>
          </cell>
          <cell r="T157" t="str">
            <v>SVC El Salvador Colon</v>
          </cell>
        </row>
        <row r="158">
          <cell r="O158" t="str">
            <v>Opel</v>
          </cell>
          <cell r="T158" t="str">
            <v>SYP Syrian Pound</v>
          </cell>
        </row>
        <row r="159">
          <cell r="O159" t="str">
            <v>OPEL/VAUXHALL</v>
          </cell>
          <cell r="T159" t="str">
            <v>SZL Swaziland Lilangeni</v>
          </cell>
        </row>
        <row r="160">
          <cell r="O160" t="str">
            <v>OPTIMAL ENERGY</v>
          </cell>
          <cell r="T160" t="str">
            <v>THB Thailand Baht</v>
          </cell>
        </row>
        <row r="161">
          <cell r="O161" t="str">
            <v>OTOKAR</v>
          </cell>
          <cell r="T161" t="str">
            <v>TJR Tajikistani Ruble</v>
          </cell>
        </row>
        <row r="162">
          <cell r="O162" t="str">
            <v>PACCAR</v>
          </cell>
          <cell r="T162" t="str">
            <v>TMM Turkmenistani Manat</v>
          </cell>
        </row>
        <row r="163">
          <cell r="O163" t="str">
            <v>PEUGEOT</v>
          </cell>
          <cell r="T163" t="str">
            <v>TND Tunisian Dinar</v>
          </cell>
        </row>
        <row r="164">
          <cell r="O164" t="str">
            <v>PERODUA</v>
          </cell>
          <cell r="T164" t="str">
            <v>TOP Tongan Pa'anga</v>
          </cell>
        </row>
        <row r="165">
          <cell r="O165" t="str">
            <v>PIAGGIO</v>
          </cell>
          <cell r="T165" t="str">
            <v>TPE Timor Escudo</v>
          </cell>
        </row>
        <row r="166">
          <cell r="O166" t="str">
            <v>PININFARINA-BOLLORE</v>
          </cell>
          <cell r="T166" t="str">
            <v>TRL Turkish Lira</v>
          </cell>
        </row>
        <row r="167">
          <cell r="O167" t="str">
            <v>PONTIAC</v>
          </cell>
          <cell r="T167" t="str">
            <v>TRY New Turkish Lira</v>
          </cell>
        </row>
        <row r="168">
          <cell r="O168" t="str">
            <v>PORSCHE</v>
          </cell>
          <cell r="T168" t="str">
            <v>TTD Trinidad and Tobago Dollar</v>
          </cell>
        </row>
        <row r="169">
          <cell r="O169" t="str">
            <v>PREMIER</v>
          </cell>
          <cell r="T169" t="str">
            <v>TWD New Taiwan Dollar</v>
          </cell>
        </row>
        <row r="170">
          <cell r="O170" t="str">
            <v>PROTON</v>
          </cell>
          <cell r="T170" t="str">
            <v>TZS Tanzanian Shilling</v>
          </cell>
        </row>
        <row r="171">
          <cell r="O171" t="str">
            <v>PSA</v>
          </cell>
          <cell r="T171" t="str">
            <v>UAH Ukrainian Hryvnia</v>
          </cell>
        </row>
        <row r="172">
          <cell r="O172" t="str">
            <v>QOROS</v>
          </cell>
          <cell r="T172" t="str">
            <v>UAK Ukrainian Karbowanez (old)</v>
          </cell>
        </row>
        <row r="173">
          <cell r="O173" t="str">
            <v>RAM</v>
          </cell>
          <cell r="T173" t="str">
            <v>UGX Ugandan Shilling</v>
          </cell>
        </row>
        <row r="174">
          <cell r="O174" t="str">
            <v>RELY</v>
          </cell>
          <cell r="T174" t="str">
            <v>USDN (Internal) United States Dollar (5 Dec.)</v>
          </cell>
        </row>
        <row r="175">
          <cell r="O175" t="str">
            <v>RENAULT</v>
          </cell>
          <cell r="T175" t="str">
            <v>UYU Uruguayan Peso (new)</v>
          </cell>
        </row>
        <row r="176">
          <cell r="O176" t="str">
            <v>RIICH</v>
          </cell>
          <cell r="T176" t="str">
            <v>UZS Uzbekistan Som</v>
          </cell>
        </row>
        <row r="177">
          <cell r="O177" t="str">
            <v>RIVIAN AUTOMOTIVE</v>
          </cell>
          <cell r="T177" t="str">
            <v>VEB Venezuelan Bolivar</v>
          </cell>
        </row>
        <row r="178">
          <cell r="O178" t="str">
            <v>ROLLS ROYCE</v>
          </cell>
          <cell r="T178" t="str">
            <v>VND Vietnamese Dong</v>
          </cell>
        </row>
        <row r="179">
          <cell r="O179" t="str">
            <v>ROVER</v>
          </cell>
          <cell r="T179" t="str">
            <v>VUV Vanuatu Vatu</v>
          </cell>
        </row>
        <row r="180">
          <cell r="O180" t="str">
            <v>SAAB</v>
          </cell>
          <cell r="T180" t="str">
            <v>WST Samoan Tala</v>
          </cell>
        </row>
        <row r="181">
          <cell r="O181" t="str">
            <v>SAIC</v>
          </cell>
          <cell r="T181" t="str">
            <v>XAF Gabon CFA Franc BEAC</v>
          </cell>
        </row>
        <row r="182">
          <cell r="O182" t="str">
            <v>SANTANA</v>
          </cell>
          <cell r="T182" t="str">
            <v>XCD East Carribean Dollar</v>
          </cell>
        </row>
        <row r="183">
          <cell r="O183" t="str">
            <v>SATURN</v>
          </cell>
          <cell r="T183" t="str">
            <v>XDS St. Christopher Dollar</v>
          </cell>
        </row>
        <row r="184">
          <cell r="O184" t="str">
            <v>SCANIA</v>
          </cell>
          <cell r="T184" t="str">
            <v>XEU European Currency Unit (E.C.U.)</v>
          </cell>
        </row>
        <row r="185">
          <cell r="O185" t="str">
            <v>SCHNELLECKE GRUPPE</v>
          </cell>
          <cell r="T185" t="str">
            <v>XOF Benin CFA Franc BCEAO</v>
          </cell>
        </row>
        <row r="186">
          <cell r="O186" t="str">
            <v>SCION</v>
          </cell>
          <cell r="T186" t="str">
            <v>XPF CFP Franc</v>
          </cell>
        </row>
        <row r="187">
          <cell r="O187" t="str">
            <v>SEAT</v>
          </cell>
          <cell r="T187" t="str">
            <v>YEE Special currency EUR (Russia)</v>
          </cell>
        </row>
        <row r="188">
          <cell r="O188" t="str">
            <v>SHAANXI AIRCRAFT</v>
          </cell>
          <cell r="T188" t="str">
            <v>YER Yemeni Ryal</v>
          </cell>
        </row>
        <row r="189">
          <cell r="O189" t="str">
            <v>SHAANXI AUTOMOTIVE</v>
          </cell>
          <cell r="T189" t="str">
            <v>YEU Special currency USD (Russia)</v>
          </cell>
        </row>
        <row r="190">
          <cell r="O190" t="str">
            <v>SHANDONG AUTO</v>
          </cell>
          <cell r="T190" t="str">
            <v>YUM New Yugoslavian Dinar</v>
          </cell>
        </row>
        <row r="191">
          <cell r="O191" t="str">
            <v>SHANDONG KAIMA</v>
          </cell>
          <cell r="T191" t="str">
            <v>ZAR South African Rand</v>
          </cell>
        </row>
        <row r="192">
          <cell r="O192" t="str">
            <v>SHANDONG TANGJUN OULING AUTO</v>
          </cell>
          <cell r="T192" t="str">
            <v>ZMK Zambian Kwacha</v>
          </cell>
        </row>
        <row r="193">
          <cell r="O193" t="str">
            <v>SHANGHAI ALLIED AUTOMOTIVE</v>
          </cell>
          <cell r="T193" t="str">
            <v>ZRN Zaire</v>
          </cell>
        </row>
        <row r="194">
          <cell r="O194" t="str">
            <v>SHUANGHUAN</v>
          </cell>
          <cell r="T194" t="str">
            <v>ZWD Zimbabwean Dollar</v>
          </cell>
        </row>
        <row r="195">
          <cell r="O195" t="str">
            <v>SHUGUANG GROUP</v>
          </cell>
        </row>
        <row r="196">
          <cell r="O196" t="str">
            <v>SICHUAN AUTO GROUP</v>
          </cell>
        </row>
        <row r="197">
          <cell r="O197" t="str">
            <v>SICHUAN NANJUN</v>
          </cell>
        </row>
        <row r="198">
          <cell r="O198" t="str">
            <v>SICHUAN YINHALE MACHINERY</v>
          </cell>
        </row>
        <row r="199">
          <cell r="O199" t="str">
            <v>SKODA</v>
          </cell>
        </row>
        <row r="200">
          <cell r="O200" t="str">
            <v>SMART</v>
          </cell>
        </row>
        <row r="201">
          <cell r="O201" t="str">
            <v>SOK</v>
          </cell>
        </row>
        <row r="202">
          <cell r="O202" t="str">
            <v>SONALIKA</v>
          </cell>
        </row>
        <row r="203">
          <cell r="O203" t="str">
            <v>SOVAM</v>
          </cell>
        </row>
        <row r="204">
          <cell r="O204" t="str">
            <v>SSANGYONG</v>
          </cell>
        </row>
        <row r="205">
          <cell r="O205" t="str">
            <v>SUBARU</v>
          </cell>
        </row>
        <row r="206">
          <cell r="O206" t="str">
            <v>SUZUKI</v>
          </cell>
        </row>
        <row r="207">
          <cell r="O207" t="str">
            <v>TATA</v>
          </cell>
        </row>
        <row r="208">
          <cell r="O208" t="str">
            <v>TESLA</v>
          </cell>
        </row>
        <row r="209">
          <cell r="O209" t="str">
            <v>TH!NK</v>
          </cell>
        </row>
        <row r="210">
          <cell r="O210" t="str">
            <v>TKA</v>
          </cell>
        </row>
        <row r="211">
          <cell r="O211" t="str">
            <v>TOYOTA</v>
          </cell>
        </row>
        <row r="212">
          <cell r="O212" t="str">
            <v>UAZ</v>
          </cell>
        </row>
        <row r="213">
          <cell r="O213" t="str">
            <v>UKRAVTO</v>
          </cell>
        </row>
        <row r="214">
          <cell r="O214" t="str">
            <v>V VEHICLE</v>
          </cell>
        </row>
        <row r="215">
          <cell r="O215" t="str">
            <v>VENUCIA</v>
          </cell>
        </row>
        <row r="216">
          <cell r="O216" t="str">
            <v>VINFAST</v>
          </cell>
        </row>
        <row r="217">
          <cell r="O217" t="str">
            <v>VOLGA</v>
          </cell>
        </row>
        <row r="218">
          <cell r="O218" t="str">
            <v>VOLVO</v>
          </cell>
        </row>
        <row r="219">
          <cell r="O219" t="str">
            <v>VOLVO TRUCK PARTS CORP.</v>
          </cell>
        </row>
        <row r="220">
          <cell r="O220" t="str">
            <v>VORTEX</v>
          </cell>
        </row>
        <row r="221">
          <cell r="O221" t="str">
            <v>VOLKSWAGEN</v>
          </cell>
        </row>
        <row r="222">
          <cell r="O222" t="str">
            <v>YAXING</v>
          </cell>
        </row>
        <row r="223">
          <cell r="O223" t="str">
            <v>YOUNGMAN</v>
          </cell>
        </row>
        <row r="224">
          <cell r="O224" t="str">
            <v>YULON</v>
          </cell>
        </row>
        <row r="225">
          <cell r="O225" t="str">
            <v>ZASTAVA</v>
          </cell>
        </row>
        <row r="226">
          <cell r="O226" t="str">
            <v>ZF</v>
          </cell>
        </row>
        <row r="227">
          <cell r="O227" t="str">
            <v>ZHEJIANG YOUNGMAN</v>
          </cell>
        </row>
        <row r="228">
          <cell r="O228" t="str">
            <v>ZHENGZHOU YUTONG COACH</v>
          </cell>
        </row>
        <row r="229">
          <cell r="O229" t="str">
            <v>ZHONGSHUN</v>
          </cell>
        </row>
        <row r="230">
          <cell r="O230" t="str">
            <v>ZHONGXING</v>
          </cell>
        </row>
        <row r="231">
          <cell r="O231" t="str">
            <v>ZOTYE</v>
          </cell>
        </row>
      </sheetData>
      <sheetData sheetId="11">
        <row r="2">
          <cell r="I2" t="str">
            <v>-</v>
          </cell>
          <cell r="J2" t="str">
            <v>-</v>
          </cell>
        </row>
        <row r="3">
          <cell r="B3" t="str">
            <v>Please select!</v>
          </cell>
          <cell r="C3" t="str">
            <v>Customized parts</v>
          </cell>
          <cell r="D3" t="str">
            <v>Semi-Finished Goods</v>
          </cell>
          <cell r="E3" t="str">
            <v>Interchangeable- and catalog parts</v>
          </cell>
          <cell r="H3" t="str">
            <v>X</v>
          </cell>
          <cell r="I3" t="str">
            <v>Q1</v>
          </cell>
          <cell r="J3" t="str">
            <v>CC</v>
          </cell>
        </row>
        <row r="4">
          <cell r="G4" t="e">
            <v>#N/A</v>
          </cell>
          <cell r="I4" t="str">
            <v>Q2</v>
          </cell>
          <cell r="J4" t="str">
            <v>SC</v>
          </cell>
        </row>
        <row r="5">
          <cell r="F5" t="str">
            <v>Please select!</v>
          </cell>
          <cell r="G5" t="str">
            <v>No</v>
          </cell>
          <cell r="H5" t="e">
            <v>#N/A</v>
          </cell>
          <cell r="I5" t="str">
            <v>Q3</v>
          </cell>
          <cell r="J5" t="str">
            <v>BCC</v>
          </cell>
        </row>
        <row r="6">
          <cell r="I6" t="str">
            <v>Q4</v>
          </cell>
          <cell r="J6" t="str">
            <v>BSC</v>
          </cell>
        </row>
        <row r="7">
          <cell r="B7" t="str">
            <v>Please select!</v>
          </cell>
          <cell r="C7" t="str">
            <v>Feasible</v>
          </cell>
          <cell r="D7" t="str">
            <v>Not feasible</v>
          </cell>
          <cell r="I7" t="str">
            <v>Q5</v>
          </cell>
          <cell r="J7" t="str">
            <v>OS</v>
          </cell>
        </row>
        <row r="8">
          <cell r="J8" t="str">
            <v>LC</v>
          </cell>
        </row>
        <row r="10">
          <cell r="B10" t="str">
            <v>DE</v>
          </cell>
          <cell r="C10" t="str">
            <v>EN</v>
          </cell>
          <cell r="E10" t="str">
            <v>Individuelle Teile</v>
          </cell>
          <cell r="F10" t="str">
            <v>Halbzeug</v>
          </cell>
          <cell r="G10" t="str">
            <v>Norm- und Katalogteile</v>
          </cell>
          <cell r="H10" t="str">
            <v>Sortierfirmen</v>
          </cell>
          <cell r="I10" t="str">
            <v>Customized parts</v>
          </cell>
          <cell r="J10" t="str">
            <v>Semi-Finished Goods</v>
          </cell>
          <cell r="K10" t="str">
            <v>Interchangeable- and catalog parts</v>
          </cell>
          <cell r="L10" t="str">
            <v>Control &amp; Rework</v>
          </cell>
        </row>
        <row r="11">
          <cell r="B11" t="str">
            <v>Lieferanten Name:</v>
          </cell>
          <cell r="C11" t="str">
            <v>Supplier Name:</v>
          </cell>
          <cell r="E11" t="str">
            <v>Lieferanten Name:</v>
          </cell>
          <cell r="F11" t="str">
            <v>Lieferanten Name:</v>
          </cell>
          <cell r="G11" t="str">
            <v>Lieferanten Name:</v>
          </cell>
          <cell r="H11" t="str">
            <v>Dienstleister Name:</v>
          </cell>
          <cell r="I11" t="str">
            <v>Supplier Name:</v>
          </cell>
          <cell r="J11" t="str">
            <v>Supplier Name:</v>
          </cell>
          <cell r="K11" t="str">
            <v>Supplier Name:</v>
          </cell>
          <cell r="L11" t="str">
            <v>Service Provider Name:</v>
          </cell>
        </row>
        <row r="12">
          <cell r="B12" t="str">
            <v>Lieferanten Adresse:</v>
          </cell>
          <cell r="C12" t="str">
            <v>Supplier Address:</v>
          </cell>
          <cell r="E12" t="str">
            <v>Lieferanten Adresse:</v>
          </cell>
          <cell r="F12" t="str">
            <v>Lieferanten Adresse:</v>
          </cell>
          <cell r="G12" t="str">
            <v>Lieferanten Adresse:</v>
          </cell>
          <cell r="H12" t="str">
            <v>Dienstleister Adresse:</v>
          </cell>
          <cell r="I12" t="str">
            <v>Supplier Address:</v>
          </cell>
          <cell r="J12" t="str">
            <v>Supplier Address:</v>
          </cell>
          <cell r="K12" t="str">
            <v>Supplier Address:</v>
          </cell>
          <cell r="L12" t="str">
            <v>Service Provider Address:</v>
          </cell>
        </row>
        <row r="13">
          <cell r="B13" t="str">
            <v>Kreditoren Nummer:</v>
          </cell>
          <cell r="C13" t="str">
            <v>Vendor Number:</v>
          </cell>
        </row>
        <row r="14">
          <cell r="B14" t="str">
            <v>Datum:</v>
          </cell>
          <cell r="C14" t="str">
            <v>Date:</v>
          </cell>
        </row>
        <row r="15">
          <cell r="B15" t="str">
            <v>Notizen, Fotos, etc.</v>
          </cell>
          <cell r="C15" t="str">
            <v>Notes, photos, etc.</v>
          </cell>
        </row>
        <row r="16">
          <cell r="B16" t="str">
            <v>Sub-Projekt Nr.:</v>
          </cell>
          <cell r="C16" t="str">
            <v>Sub-Project No.:</v>
          </cell>
        </row>
        <row r="17">
          <cell r="B17" t="str">
            <v>Projekt Name:</v>
          </cell>
          <cell r="C17" t="str">
            <v>Project name:</v>
          </cell>
        </row>
        <row r="18">
          <cell r="B18" t="str">
            <v>Produktbezeichnung:</v>
          </cell>
          <cell r="C18" t="str">
            <v>Product name:</v>
          </cell>
        </row>
        <row r="19">
          <cell r="B19" t="str">
            <v>Spezifikations-Nr. &amp; -Index:</v>
          </cell>
          <cell r="C19" t="str">
            <v>Specification-No. &amp; -Index:</v>
          </cell>
        </row>
        <row r="20">
          <cell r="B20" t="str">
            <v>Bewertung zur Herstellbarkeit</v>
          </cell>
          <cell r="C20" t="str">
            <v>Assessment of feasibility</v>
          </cell>
          <cell r="E20" t="str">
            <v>Bewertung zur Herstellbarkeit</v>
          </cell>
          <cell r="F20" t="str">
            <v>Bewertung zur Herstellbarkeit</v>
          </cell>
          <cell r="G20" t="str">
            <v>Bewertung zur Herstellbarkeit</v>
          </cell>
          <cell r="H20" t="str">
            <v>Bewertung zur Durchführbarkeit</v>
          </cell>
          <cell r="I20" t="str">
            <v>Assessment of feasibility</v>
          </cell>
          <cell r="J20" t="str">
            <v>Assessment of feasibility</v>
          </cell>
          <cell r="K20" t="str">
            <v>Assessment of feasibility</v>
          </cell>
          <cell r="L20" t="str">
            <v>Assessment of feasibility</v>
          </cell>
        </row>
        <row r="21">
          <cell r="B21" t="str">
            <v>Herstellbarkeitserklärung des Lieferanten</v>
          </cell>
          <cell r="C21" t="str">
            <v>Supplier Feasibility Commitment</v>
          </cell>
          <cell r="E21" t="str">
            <v>Herstellbarkeitserklärung des Lieferanten</v>
          </cell>
          <cell r="F21" t="str">
            <v>Herstellbarkeitserklärung des Lieferanten</v>
          </cell>
          <cell r="G21" t="str">
            <v>Herstellbarkeitserklärung des Lieferanten</v>
          </cell>
          <cell r="H21" t="str">
            <v>Durchführbarkeitserklärung des Dienstleisters</v>
          </cell>
          <cell r="I21" t="str">
            <v>Supplier Feasibility Commitment</v>
          </cell>
          <cell r="J21" t="str">
            <v>Supplier Feasibility Commitment</v>
          </cell>
          <cell r="K21" t="str">
            <v>Supplier Feasibility Commitment</v>
          </cell>
          <cell r="L21" t="str">
            <v>Supplier Feasibility Commitment</v>
          </cell>
        </row>
        <row r="22">
          <cell r="B22" t="str">
            <v>Ansprechpartner Lieferant:</v>
          </cell>
          <cell r="C22" t="str">
            <v>Contact Person Supplier:</v>
          </cell>
          <cell r="E22" t="str">
            <v>Ansprechpartner Lieferant:</v>
          </cell>
          <cell r="F22" t="str">
            <v>Ansprechpartner Lieferant:</v>
          </cell>
          <cell r="G22" t="str">
            <v>Ansprechpartner Lieferant:</v>
          </cell>
          <cell r="H22" t="str">
            <v>Ansprechpartner Dienstleister:</v>
          </cell>
          <cell r="I22" t="str">
            <v>Contact Person Supplier:</v>
          </cell>
          <cell r="J22" t="str">
            <v>Contact Person Supplier:</v>
          </cell>
          <cell r="K22" t="str">
            <v>Contact Person Supplier:</v>
          </cell>
          <cell r="L22" t="str">
            <v>Contact Person SP:</v>
          </cell>
        </row>
        <row r="23">
          <cell r="B23" t="str">
            <v>BENTELER Einkäufer:</v>
          </cell>
          <cell r="C23" t="str">
            <v>BENTELER Purchaser:</v>
          </cell>
        </row>
        <row r="24">
          <cell r="B24" t="str">
            <v>BENTELER SQE:</v>
          </cell>
          <cell r="C24" t="str">
            <v>BENTELER SQE:</v>
          </cell>
        </row>
        <row r="25">
          <cell r="B25" t="str">
            <v>Herstellbarkeitserklärungstyp:</v>
          </cell>
          <cell r="C25" t="str">
            <v>Feasibility commitment type:</v>
          </cell>
        </row>
        <row r="26">
          <cell r="B26" t="str">
            <v>Individuelle Teile</v>
          </cell>
          <cell r="C26" t="str">
            <v>Customized parts</v>
          </cell>
        </row>
        <row r="27">
          <cell r="B27" t="str">
            <v>Rohmaterial</v>
          </cell>
          <cell r="C27" t="str">
            <v>Raw Material</v>
          </cell>
        </row>
        <row r="28">
          <cell r="B28" t="str">
            <v>Sortierfirmen</v>
          </cell>
          <cell r="C28" t="str">
            <v>Control &amp; Rework</v>
          </cell>
        </row>
        <row r="29">
          <cell r="B29" t="str">
            <v>Durchführungsgrund:</v>
          </cell>
          <cell r="C29" t="str">
            <v>Regulatory reason:</v>
          </cell>
        </row>
        <row r="30">
          <cell r="B30" t="str">
            <v>Neuprojekt</v>
          </cell>
          <cell r="C30" t="str">
            <v>New project</v>
          </cell>
        </row>
        <row r="31">
          <cell r="B31" t="str">
            <v>Änderung in Serie</v>
          </cell>
          <cell r="C31" t="str">
            <v>Change in production</v>
          </cell>
        </row>
        <row r="32">
          <cell r="B32" t="e">
            <v>#N/A</v>
          </cell>
          <cell r="C32" t="e">
            <v>#N/A</v>
          </cell>
          <cell r="E32" t="str">
            <v>Das Projektteam des Zulieferers bestätigt, dass alle für die Durchführung benötigten Unterlagen und Spezifikationen vorliegen und zur Durchführung der Herstellbarkeit bewertet wurden.</v>
          </cell>
          <cell r="F32" t="str">
            <v>Das Projektteam des Zulieferers bestätigt, dass alle für die Durchführung benötigten Unterlagen und Spezifikationen vorliegen und zur Durchführung der Herstellbarkeit bewertet wurden.</v>
          </cell>
          <cell r="G32" t="str">
            <v>Das Projektteam des Zulieferers bestätigt, dass alle für die Durchführung benötigten Unterlagen und Spezifikationen vorliegen und zur Durchführung der Herstellbarkeit bewertet wurden.</v>
          </cell>
          <cell r="I32" t="str">
            <v>The supplier project planning team confirmed the verification of all relevant communicated documents and specifications to perform this feasibility commitment.</v>
          </cell>
          <cell r="J32" t="str">
            <v>The supplier project planning team confirmed the verification of all relevant communicated documents and specifications to perform this feasibility commitment.</v>
          </cell>
          <cell r="K32" t="str">
            <v>The supplier project planning team confirmed the verification of all relevant communicated documents and specifications to perform this feasibility commitment.</v>
          </cell>
        </row>
        <row r="33">
          <cell r="B33" t="str">
            <v>Ja</v>
          </cell>
          <cell r="C33" t="str">
            <v>Yes</v>
          </cell>
        </row>
        <row r="34">
          <cell r="B34" t="str">
            <v>Nein</v>
          </cell>
          <cell r="C34" t="str">
            <v>No</v>
          </cell>
        </row>
        <row r="35">
          <cell r="B35" t="str">
            <v>Anforderungen</v>
          </cell>
          <cell r="C35" t="str">
            <v>Requirements</v>
          </cell>
        </row>
        <row r="36">
          <cell r="B36" t="e">
            <v>#N/A</v>
          </cell>
          <cell r="C36" t="e">
            <v>#N/A</v>
          </cell>
          <cell r="E36" t="str">
            <v>Das Produkt / die Dienstleistung ist ausreichend spezifiziert um eine detailierte Herstellbarkeitsanalyse zu ermöglichen.
Wenn "nein", ausführliche Erläuterung unter Kommentar ggf. auf Ergänzungsblatt.</v>
          </cell>
          <cell r="F36" t="str">
            <v>Das Produkt / die Dienstleistung ist ausreichend spezifiziert um eine detailierte Herstellbarkeitsanalyse zu ermöglichen? 
Wenn "nein", ausführliche Erläuterung unter Kommentar ggf. auf Ergänzungsblatt.</v>
          </cell>
          <cell r="G36" t="str">
            <v>Das Produkt / die Dienstleistung ist ausreichend spezifiziert um eine detailierte Herstellbarkeitsanalyse zu ermöglichen? 
Wenn "nein", ausführliche Erläuterung unter Kommentar ggf. auf Ergänzungsblatt.</v>
          </cell>
          <cell r="I36" t="str">
            <v xml:space="preserve">The product / service is specified enough for enabeling a detailed feasibility study.
In case of "no", detailed explanation under comments possibly on Supplementary Sheet. </v>
          </cell>
          <cell r="J36" t="str">
            <v xml:space="preserve">The product / service is specified enough for enabeling a detailed feasibility study.
In case of "no", detailed explanation under comments possibly on Supplementary Sheet. </v>
          </cell>
          <cell r="K36" t="str">
            <v xml:space="preserve">The product / service is specified enough for enabeling a detailed feasibility study.
In case of "no", detailed explanation under comments possibly on Supplementary Sheet. </v>
          </cell>
        </row>
        <row r="37">
          <cell r="B37" t="e">
            <v>#N/A</v>
          </cell>
          <cell r="C37" t="e">
            <v>#N/A</v>
          </cell>
          <cell r="E37" t="str">
            <v>Alle Anforderungen (z.B. Zeichnung, Lastenheft, Zuverlässigkeit, Normen, Spezifikationen, Versuche, Anforderungen an technische Oberflächenreinheit, Restschmutzbestimmungen) können erfüllt werden.
Alle Merkmale (auch Texteinträge wie "Beschädigungen, Kratzer, usw. und angezogene Normen) müssen auf der Zeichnung / Spezifikation gekennzeichnet werden und auf dem Blatt Technical Commitment bewertet werden. 
Wenn "nein", welche nicht? Detailierung auf Blatt Technical Commitment.</v>
          </cell>
          <cell r="F37" t="str">
            <v>Alle Anforderungen (z.B. Zeichnung, Lastenheft, Zuverlässigkeit, Normen, Spezifikationen, Versuche, Anforderungen an technische Oberflächenreinheit, Restschmutzbestimmungen) können erfüllt werden.
Alle Merkmale (auch Texteinträge wie "Beschädigungen, Kratzer, usw. und angezogene Normen) müssen auf dem Blatt Technical Commitment bewertet werden. 
Wenn "nein", welche nicht? Detailierung auf Blatt Technical Commitment.</v>
          </cell>
          <cell r="G37" t="str">
            <v>Alle Anforderungen (z.B. Zeichnung, Lastenheft, Zuverlässigkeit, Normen, Spezifikationen, Versuche, Anforderungen an technische Oberflächenreinheit, Restschmutzbestimmungen) können erfüllt werden? 
Wenn "nein", welche nicht? Detailierung auf Blatt Technical Commitment.</v>
          </cell>
          <cell r="I37" t="str">
            <v>All requirements (e.g. drawing, specification sheet, standardize, reliability, tests, requirement for technical surface cleanliness, residual dirt determination) can be fullfilled.
All characteristics (as well visual appearance like "dent, scratch", and other text description) on the drawing / specification have to be assessd on the slide Technical Commitment.
In case of "no", which one? More detailes on slide Technical Commitment.</v>
          </cell>
          <cell r="J37" t="str">
            <v>All requirements (e.g. drawing, specification sheet, standardize, reliability, tests, requirement for technical surface cleanliness, residual dirt determination) can be fullfilled.
All characteristics (as well visual appearance like "dent, scratch", and other text description) on the drawing / specification have to be assessd on the slide Technical Commitment.
In case of "no", which one? More detailes on slide Technical Commitment.</v>
          </cell>
          <cell r="K37" t="str">
            <v>All requirements (e.g. drawing, specification sheet, standardize, reliability, tests, requirement for technical surface cleanliness, residual dirt determination) can be fullfilled.
In case of "no", which one ? More detailes on slide Technical Commitment.</v>
          </cell>
        </row>
        <row r="38">
          <cell r="B38" t="e">
            <v>#N/A</v>
          </cell>
          <cell r="C38" t="e">
            <v>#N/A</v>
          </cell>
          <cell r="E38" t="str">
            <v>Das Verpackungskonzept wurde im RFQ benannt oder separat übermittelt (Verpackungsanweisung / PIT) und kann so umgesetzt werden.
Wenn "nein", ausführliche Erläuterung unter Kommentar ggf. auf Ergänzungsblatt und der Vorschlag eines eigenen Verpackungskonzepts wurde beigefügt.</v>
          </cell>
          <cell r="F38" t="str">
            <v>Das Verpackungskonzept wurde im RFQ benannt oder separat übermittelt (Verpackungsanweisung / PIT) und kann so umgesetzt werden.
Wenn "nein", ausführliche Erläuterung unter Kommentar ggf. auf Ergänzungsblatt und der Vorschlag eines eigenen Verpackungskonzepts wurde beigefügt.</v>
          </cell>
          <cell r="G38" t="str">
            <v>Das Verpackungskonzept wurde im RFQ benannt oder separat übermittelt (Verpackungsanweisung / PIT) und kann so umgesetzt werden.
Wenn "nein", ausführliche Erläuterung unter Kommentar ggf. auf Ergänzungsblatt und der Vorschlag eines eigenen Verpackungskonzepts wurde beigefügt.</v>
          </cell>
          <cell r="I38" t="str">
            <v>The packaging concept has been defined in the RFQ or was transmitted separately (packaging instruction / PIT) and can be implemented.
In case of "no", detailed explanation under comments, if necessary on supplementary sheet and a presentation of an own packaging concept proposal shall be added.</v>
          </cell>
          <cell r="J38" t="str">
            <v>The packaging concept has been defined in the RFQ or was transmitted separately (packaging instruction / PIT) and can be implemented.
In case of "no", detailed explanation under comments, if necessary on supplementary sheet and a presentation of an own packaging concept proposal shall be added.</v>
          </cell>
          <cell r="K38" t="str">
            <v>The packaging concept has been defined in the RFQ or was transmitted separately (packaging instruction / PIT) and can be implemented.
In case of "no", detailed explanation under comments, if necessary on supplementary sheet and a presentation of an own packaging concept proposal shall be added.</v>
          </cell>
        </row>
        <row r="39">
          <cell r="B39" t="e">
            <v>#N/A</v>
          </cell>
          <cell r="C39" t="e">
            <v>#N/A</v>
          </cell>
          <cell r="E39" t="str">
            <v xml:space="preserve">Es sind ausgegliederte Prozesse und/oder die Fertigung von Produkten bei Unterlieferanten (ausgenommen Rohmaterialzukauf) geplant.
Die potentiellen Unterlieferanten sind nachweislich freigegeben und qualitätsfähig.
Wenn "ja", welche Prozesse/Produkte, Name der Unterlieferanten? Ausführliche Erläuterung unter Kommentar ggf. auf Ergänzungsblatt.
</v>
          </cell>
          <cell r="F39" t="str">
            <v xml:space="preserve">Es sind ausgegliederte Prozesse und/oder die Fertigung von Produkten bei Unterlieferanten (ausgenommen Rohmaterialzukauf) geplant.
Die potentiellen Unterlieferanten sind nachweislich freigegeben und qualitätsfähig.
Wenn "ja", welche Prozesse/Produkte, Name der Unterlieferanten? Ausführliche Erläuterung unter Kommentar ggf. auf Ergänzungsblatt.
</v>
          </cell>
          <cell r="G39" t="str">
            <v xml:space="preserve">Es sind ausgegliederte Prozesse und/oder die Fertigung von Produkten bei Unterlieferanten (ausgenommen Rohmaterialzukauf) geplant.
Die potentiellen Unterlieferanten sind nachweislich freigegeben und qualitätsfähig.
Wenn "ja", welche Prozesse/Produkte, Name der Unterlieferanten? Ausführliche Erläuterung unter Kommentar ggf. auf Ergänzungsblatt.
</v>
          </cell>
          <cell r="I39" t="str">
            <v xml:space="preserve">Outsourced processes and /or the production of parts at sub-supplier are planned (excluding purchase of raw-material).
These potential sub-supplier are verifiable approved and quality capable? 
In case of "yes", which processes/parts and name of the sub-suppliers? Detailed explanation under comments possibly on Supplementary Sheet.  
</v>
          </cell>
          <cell r="J39" t="str">
            <v xml:space="preserve">Outsourced processes and /or the production of parts at sub-supplier are planned (excluding purchase of raw-material).
These potential sub-supplier are verifiable approved and quality capable? 
In case of "yes", which processes/parts and name of the sub-suppliers? Detailed explanation under comments possibly on Supplementary Sheet.  
</v>
          </cell>
          <cell r="K39" t="str">
            <v xml:space="preserve">Outsourced processes and /or the production of parts at sub-supplier are planned (excluding purchase of raw-material).
These potential sub-supplier are verifiable approved and quality capable? 
In case of "yes", which processes/parts and name of the sub-suppliers? Detailed explanation under comments possibly on Supplementary Sheet.  
</v>
          </cell>
        </row>
        <row r="40">
          <cell r="B40" t="e">
            <v>#N/A</v>
          </cell>
          <cell r="C40" t="e">
            <v>#N/A</v>
          </cell>
          <cell r="E40" t="str">
            <v>Mit den derzeit vorhandenen Produktionsrecourcen (technische Anforderungen, Peakvolumen inklusive Flexibilität) kann der Auftrag erfüllt werden.
Wenn "nein", ausführliche Erläuterungen unter Kommentare (z.B. Investitionen, Terminpläne, Darstellung der geplanten Lieferanten und deren Steuerung, usw…) und Einbindung derer in die Gesamtterminplanung.</v>
          </cell>
          <cell r="F40" t="str">
            <v>Mit den derzeit vorhandenen Produktionsrecourcen (technische Anforderungen, Peakvolumen inklusive Flexibilität) kann der Auftrag erfüllt werden.
Wenn "nein", ausführliche Erläuterungen unter Kommentare (z.B. Investitionen, Terminpläne, Darstellung der geplanten Lieferanten und deren Steuerung, usw…) und Einbindung derer in die Gesamtterminplanung.</v>
          </cell>
          <cell r="G40" t="str">
            <v>Mit den derzeit vorhandenen Produktionsrecourcen (technische Anforderungen, Peakvolumen inklusive Flexibilität) kann der Auftrag erfüllt werden.
Wenn "nein", ausführliche Erläuterungen unter Kommentare (z.B. Investitionen, Terminpläne, Darstellung der geplanten Lieferanten und deren Steuerung, usw…) und Einbindung derer in die Gesamtterminplanung.</v>
          </cell>
          <cell r="I40" t="str">
            <v>It is able to fullfill the contract (technical requirements, peakvolume including flexibility) with actual production recources.
In case of "no", detailed explanation under comments (e.g. investations, timing plan, equipment and machine supplier including control methodes …) and inclusion in the overall timing plan.</v>
          </cell>
          <cell r="J40" t="str">
            <v>It is able to fullfill the contract (technical requirements, peakvolume including flexibility) with actual production recources.
In case of "no", detailed explanation under comments (e.g. investations, timing plan, equipment and machine supplier including control methodes …) and inclusion in the overall timing plan.</v>
          </cell>
          <cell r="K40" t="str">
            <v>It is able to fullfill the contract (technical requirements, peakvolume including flexibility) with actual production recources.
In case of "no", detailed explanation under comments (e.g. investations, timing plan, equipment and machine supplier including control methodes …) and inclusion in the overall timing plan.</v>
          </cell>
        </row>
        <row r="41">
          <cell r="B41" t="e">
            <v>#N/A</v>
          </cell>
          <cell r="C41" t="e">
            <v>#N/A</v>
          </cell>
          <cell r="E41" t="str">
            <v>Darstellung eines "groben" Prozessablaufplans (z.B.Fertigungslayout, Werkzeugkonzept, Streifenplan) um aufzuzeigen wie der Prozess realisiert werden soll wurde beigefügt.</v>
          </cell>
          <cell r="F41" t="str">
            <v>Darstellung des "groben" Prozessablaufs, um aufzuzeigen wie der Prozess realisiert werden soll, Erläuterung unter Kommentar ggf. auf Ergänzungsblatt (z.B. Prozessablaufplan, Werkzeugkonzept).</v>
          </cell>
          <cell r="G41" t="str">
            <v>Darstellung des "groben" Prozessablaufs, um aufzuzeigen wie der Prozess realisiert werden soll, Erläuterung unter Kommentar ggf. auf Ergänzungsblatt (z.B. Prozessablaufplan, Werkzeugkonzept).</v>
          </cell>
          <cell r="I41" t="str">
            <v>Presentation of a "rough" process flow plan (e.g. prozess layout, strip plan, tooling conzept) to show how the process will be done is attached.</v>
          </cell>
          <cell r="J41" t="str">
            <v>Presentation of the "rough" process flow to show how the process will be done, explanation under comments possibly on Supplementary Sheet (e.g. prozess flow plan, tooling conzept).</v>
          </cell>
          <cell r="K41" t="str">
            <v>Presentation of the "rough" process flow to show how the process will be done, explanation under comments possibly on Supplementary Sheet (e.g. prozess flow plan, tooling conzept).</v>
          </cell>
        </row>
        <row r="42">
          <cell r="B42" t="e">
            <v>#N/A</v>
          </cell>
          <cell r="C42" t="e">
            <v>#N/A</v>
          </cell>
          <cell r="E42" t="str">
            <v>Darstellung der geplante Kapazität (bezogen auf das von BENTELER im RFQ angefragte "Peakvolume" inclusive Flexibilität) auf dem Blatt Capacity Commitment, gemäß der sich auf dem gleichen Blatt befindlichen Beschreibung.</v>
          </cell>
          <cell r="F42" t="str">
            <v>Die geplante Kapazität (bezogen auf das von BENTELER im RFQ angefragte “Peak Volumen“ inclusive Flexibilität), wird bestätigt und zugesichert.</v>
          </cell>
          <cell r="G42" t="str">
            <v>Die geplante Kapazität (bezogen auf das von BENTELER im RFQ angefragte “Peak Volumen“ inclusive Flexibilität), wird bestätigt und zugesichert.</v>
          </cell>
          <cell r="I42" t="str">
            <v>Presentation of the planned capacities (according to the BENTELER in RFQ required "Peakvolume" including flexibility) on slide Capacity Commitment regarding the explanation on the same slide.</v>
          </cell>
          <cell r="J42" t="str">
            <v>The planned capacities (according to the BENTELER in RFQ required "Peakvolume" including flexibility) are confirmed and assured.</v>
          </cell>
          <cell r="K42" t="str">
            <v>The planned capacities (according to the BENTELER in RFQ required "Peakvolume" including flexibility) are confirmed and assured.</v>
          </cell>
        </row>
        <row r="43">
          <cell r="B43" t="e">
            <v>#N/A</v>
          </cell>
          <cell r="C43" t="e">
            <v>#N/A</v>
          </cell>
          <cell r="E43" t="str">
            <v>Darstellung der Meilensteintermine auf dem Blatt Timing Commitment unter Berücksichtigung der als relevant angegebenen Mindestanforderungen. (Ein eigener Terminplan kann zusätzlich übermittelt werden)</v>
          </cell>
          <cell r="F43" t="str">
            <v>Die geplanten Meilensteintermine (bezogen auf das von BENTELER im RFQ angefragte “Timing“), werden bestätigt und zugesichert.</v>
          </cell>
          <cell r="G43" t="str">
            <v>Die geplanten Meilensteintermine (bezogen auf das von BENTELER im RFQ angefragte “Timing“), werden bestätigt und zugesichert.</v>
          </cell>
          <cell r="I43" t="str">
            <v>Presentation of milestone timing on the slide Timing Commitment based on relevant minimum requirements. (An own timing plan can be submitted aditionally)</v>
          </cell>
          <cell r="J43" t="str">
            <v>The planned milestone timing (according to the BENTELER in RFQ required "Timing") is confirmed and assured.</v>
          </cell>
          <cell r="K43" t="str">
            <v>The planned milestone timing (according to the BENTELER in RFQ required "Timing") is confirmed and assured.</v>
          </cell>
        </row>
        <row r="44">
          <cell r="B44" t="e">
            <v>#N/A</v>
          </cell>
          <cell r="C44" t="e">
            <v>#N/A</v>
          </cell>
          <cell r="E44" t="str">
            <v>Bei z.B. Merkmalen, Werkstoffen, Prozessen, Materialhandling sehen sie Möglichkeiten zur Kostenreduzierung und/oder Qualitätsverbesserung.
Wenn "ja", welche? Ausführliche Erläuterung unter Kommentar ggf. auf Ergänzungsblatt.</v>
          </cell>
          <cell r="F44" t="str">
            <v>Bei z.B. Merkmalen, Werkstoffen, Prozessen, Materialhandling sehen sie Möglichkeiten zur Kostenreduzierung und/oder Qualitätsverbesserung.
Wenn "ja", welche? Ausführliche Erläuterung unter Kommentar ggf. auf Ergänzungsblatt.</v>
          </cell>
          <cell r="G44" t="str">
            <v>Bei z.B. Merkmalen, Werkstoffen, Prozessen, Materialhandling sehen sie Möglichkeiten zur Kostenreduzierung und/oder Qualitätsverbesserung.
Wenn "ja", welche? Ausführliche Erläuterung unter Kommentar ggf. auf Ergänzungsblatt.</v>
          </cell>
          <cell r="I44" t="str">
            <v xml:space="preserve">There are opportunities for quality improvement and/or cost reduction (e.g. for characteristics, raw material, processes, material handling).
In case of "yes", which one? Detailed explanation under comments possibly on Supplementary Sheet. </v>
          </cell>
          <cell r="J44" t="str">
            <v xml:space="preserve">There are opportunities for quality improvement and/or cost reduction (e.g. for characteristics, raw material, processes, material handling).
In case of "yes", which one? Detailed explanation under comments possibly on Supplementary Sheet. </v>
          </cell>
          <cell r="K44" t="str">
            <v xml:space="preserve">There are opportunities for quality improvement and/or cost reduction (e.g. for characteristics, raw material, processes, material handling).
In case of "yes", which one? Detailed explanation under comments possibly on Supplementary Sheet. </v>
          </cell>
        </row>
        <row r="45">
          <cell r="B45" t="e">
            <v>#N/A</v>
          </cell>
          <cell r="C45" t="e">
            <v>#N/A</v>
          </cell>
          <cell r="E45" t="str">
            <v>Die besonderen Merkmale in den zur Verfügung gestellten Zeichnungen, Spezifikationen und/oder mitgeltenden Unterlagen (z.B. T.QM.015) wurden berücksichtigt, sind herstellbar und durch die geforderten Prüfungen eine Prozessfähigkeit gemäß Anforderung nachweisbar.
Wenn dies nicht prozessfähig sind, ist eine sichere 100% Prüfung geplant!
Wenn "nein", ausführliche Erläuterungen unter Kommentar, auf Blatt Technical Commitment oder auf Ergänzungsblatt.</v>
          </cell>
          <cell r="F45" t="str">
            <v>Die besonderen Merkmale in den zur Verfügung gestellten Zeichnungen, Spezifikationen und/oder mitgeltenden Unterlagen (z.B. T.QM.015) wurden berücksichtigt, sind herstellbar und durch die geforderten Prüfungen eine Prozessfähigkeit gemäß Anforderung nachweisbar.
Wenn dies nicht prozessfähig sind, ist eine sichere 100% Prüfung geplant!
Wenn "nein", ausführliche Erläuterungen unter Kommentar, auf Blatt Technical Commitment oder auf Ergänzungsblatt.</v>
          </cell>
          <cell r="G45" t="str">
            <v>Die besonderen Merkmale in den zur Verfügung gestellten Zeichnungen, Spezifikationen und/oder mitgeltenden Unterlagen (z.B. T.QM.015) wurden berücksichtigt, sind herstellbar und durch die geforderten Prüfungen eine Prozessfähigkeit gemäß Anforderung nachweisbar.
Wenn dies nicht prozessfähig sind, ist eine sichere 100% Prüfung geplant!
Wenn "nein", ausführliche Erläuterungen unter Kommentar, auf Blatt Technical Commitment oder auf Ergänzungsblatt.</v>
          </cell>
          <cell r="I45" t="str">
            <v>The special characteristics in the drawings, specifications or documents (e.g. T.QM.015) are included, feasible and is are the audit requirements for the process verifiable? 
If there are not capable, a safe 100 % check is planned.
In case of "no", explanation under comments, on the slide Technical Commitment or on Supplementary Sheet.</v>
          </cell>
          <cell r="J45" t="str">
            <v>The special characteristics in the drawings, specifications or documents (e.g. T.QM.015) are included, feasible and is are the audit requirements for the process verifiable? 
If there are not capable, a safe 100 % check is planned.
In case of "no", explanation under comments, on the slide Technical Commitment or on Supplementary Sheet.</v>
          </cell>
          <cell r="K45" t="str">
            <v>The special characteristics in the drawings, specifications or documents (e.g. T.QM.015) are included, feasible and is are the audit requirements for the process verifiable? 
If there are not capable, a safe 100 % check is planned.
In case of "no", explanation under comments, on the slide Technical Commitment or on Supplementary Sheet.</v>
          </cell>
        </row>
        <row r="46">
          <cell r="B46" t="e">
            <v>#N/A</v>
          </cell>
          <cell r="C46" t="e">
            <v>#N/A</v>
          </cell>
          <cell r="E46" t="str">
            <v>Besondere Merkmale sind gem. BENTELER AQ nicht relevant.</v>
          </cell>
          <cell r="F46" t="str">
            <v>Besondere Merkmale sind gem. BENTELER AQ nicht relevant.</v>
          </cell>
          <cell r="G46" t="str">
            <v>Besondere Merkmale sind gem. BENTELER AQ nicht relevant.</v>
          </cell>
          <cell r="I46" t="str">
            <v>Special characteristics are according to BENTELER AQ not relevant.</v>
          </cell>
          <cell r="J46" t="str">
            <v>Special characteristics are according to BENTELER AQ not relevant.</v>
          </cell>
          <cell r="K46" t="str">
            <v>Special characteristics are according to BENTELER AQ not relevant.</v>
          </cell>
        </row>
        <row r="47">
          <cell r="B47" t="str">
            <v>Bestätigung des Lieferanten</v>
          </cell>
          <cell r="C47" t="str">
            <v>Confirmation by Supplier</v>
          </cell>
        </row>
        <row r="48">
          <cell r="B48" t="str">
            <v>Herstellbar</v>
          </cell>
          <cell r="C48" t="str">
            <v>Feasible</v>
          </cell>
        </row>
        <row r="49">
          <cell r="B49" t="str">
            <v>(Name / Stempel)</v>
          </cell>
          <cell r="C49" t="str">
            <v>(Name / Stamp)</v>
          </cell>
        </row>
        <row r="50">
          <cell r="B50" t="str">
            <v>Nicht herstellbar</v>
          </cell>
          <cell r="C50" t="str">
            <v>Not feasible</v>
          </cell>
        </row>
        <row r="51">
          <cell r="B51" t="e">
            <v>#N/A</v>
          </cell>
          <cell r="C51" t="e">
            <v>#N/A</v>
          </cell>
          <cell r="E51" t="str">
            <v>Das Produkt kann ohne Änderungen spezifikationsgemäß gefertigt werden.</v>
          </cell>
          <cell r="F51" t="str">
            <v>Das Produkt kann ohne Änderungen spezifikationsgemäß gefertigt werden.</v>
          </cell>
          <cell r="G51" t="str">
            <v>Das Produkt kann ohne Änderungen spezifikationsgemäß gefertigt werden.</v>
          </cell>
          <cell r="I51" t="str">
            <v>Product can be produced as specified without changes.</v>
          </cell>
          <cell r="J51" t="str">
            <v>Product can be produced as specified without changes.</v>
          </cell>
          <cell r="K51" t="str">
            <v>Product can be produced as specified without changes.</v>
          </cell>
        </row>
        <row r="52">
          <cell r="B52" t="e">
            <v>#N/A</v>
          </cell>
          <cell r="C52" t="e">
            <v>#N/A</v>
          </cell>
          <cell r="E52" t="str">
            <v>Das Produkt ist mit diesen Spezifikationen, Kapazitäten und oder Zeitschiene nicht herstellbar.</v>
          </cell>
          <cell r="F52" t="str">
            <v>Das Produkt ist mit diesen Spezifikationen, Kapazitäten und oder Zeitschiene nicht herstellbar.</v>
          </cell>
          <cell r="G52" t="str">
            <v>Das Produkt ist mit diesen Spezifikationen, Kapazitäten und oder Zeitschiene nicht herstellbar.</v>
          </cell>
          <cell r="I52" t="str">
            <v>Product is not feasible regarding the released specifications, capacity or timeline.</v>
          </cell>
          <cell r="J52" t="str">
            <v>Product is not feasible regarding the released specifications, capacity or timeline.</v>
          </cell>
          <cell r="K52" t="str">
            <v>Product is not feasible regarding the released specifications, capacity or timeline.</v>
          </cell>
        </row>
        <row r="53">
          <cell r="B53" t="str">
            <v>Name:</v>
          </cell>
          <cell r="C53" t="str">
            <v>Name:</v>
          </cell>
        </row>
        <row r="54">
          <cell r="B54" t="str">
            <v>Funktion:</v>
          </cell>
          <cell r="C54" t="str">
            <v>Function:</v>
          </cell>
        </row>
        <row r="55">
          <cell r="B55" t="str">
            <v>Prüfung des Status der erforderlichen Anlagen</v>
          </cell>
          <cell r="C55" t="str">
            <v>Check of status of required attachments</v>
          </cell>
        </row>
        <row r="56">
          <cell r="B56" t="str">
            <v>Prüfung und Bestätigung durch BENTELER SQE</v>
          </cell>
          <cell r="C56" t="str">
            <v>Check and Confirmation by BENTELER SQE</v>
          </cell>
        </row>
        <row r="57">
          <cell r="B57" t="str">
            <v>Eingangsdatum:</v>
          </cell>
          <cell r="C57" t="str">
            <v>Date of Receipt:</v>
          </cell>
        </row>
        <row r="58">
          <cell r="B58" t="str">
            <v>Geprüft von:</v>
          </cell>
          <cell r="C58" t="str">
            <v>Checked By:</v>
          </cell>
        </row>
        <row r="59">
          <cell r="B59" t="str">
            <v>Empfehlung:</v>
          </cell>
          <cell r="C59" t="str">
            <v>Recommendation:</v>
          </cell>
        </row>
        <row r="60">
          <cell r="B60" t="str">
            <v>Technisches Review:</v>
          </cell>
          <cell r="C60" t="str">
            <v>Technical Review:</v>
          </cell>
        </row>
        <row r="61">
          <cell r="B61" t="str">
            <v>Intern</v>
          </cell>
          <cell r="C61" t="str">
            <v>Internal</v>
          </cell>
        </row>
        <row r="62">
          <cell r="B62" t="str">
            <v>Extern</v>
          </cell>
          <cell r="C62" t="str">
            <v>External</v>
          </cell>
        </row>
        <row r="63">
          <cell r="B63" t="str">
            <v>Decision Matrix Bewertung:</v>
          </cell>
          <cell r="C63" t="str">
            <v>Decision Matrix Evaluation:</v>
          </cell>
        </row>
        <row r="64">
          <cell r="B64" t="str">
            <v>Kommentare</v>
          </cell>
          <cell r="C64" t="str">
            <v>Comments</v>
          </cell>
        </row>
        <row r="65">
          <cell r="B65" t="str">
            <v>Technische Bewertung</v>
          </cell>
          <cell r="C65" t="str">
            <v>Technical Commitment</v>
          </cell>
        </row>
        <row r="66">
          <cell r="B66" t="str">
            <v>Nr.</v>
          </cell>
          <cell r="C66" t="str">
            <v>No.</v>
          </cell>
        </row>
        <row r="67">
          <cell r="B67" t="str">
            <v>Anforderung</v>
          </cell>
          <cell r="C67" t="str">
            <v>Requirement</v>
          </cell>
        </row>
        <row r="68">
          <cell r="B68" t="str">
            <v>Merkmal</v>
          </cell>
          <cell r="C68" t="str">
            <v>Feature</v>
          </cell>
        </row>
        <row r="69">
          <cell r="B69" t="str">
            <v>Toleranz</v>
          </cell>
          <cell r="C69" t="str">
            <v>Tolerance</v>
          </cell>
        </row>
        <row r="70">
          <cell r="B70" t="str">
            <v>Klassifizierung</v>
          </cell>
          <cell r="C70" t="str">
            <v>Classification</v>
          </cell>
        </row>
        <row r="71">
          <cell r="B71" t="str">
            <v>Qualitätsklasse</v>
          </cell>
          <cell r="C71" t="str">
            <v>Quality Class</v>
          </cell>
        </row>
        <row r="72">
          <cell r="B72" t="str">
            <v>Besonderes Merkmal</v>
          </cell>
          <cell r="C72" t="str">
            <v>Special Characteristic</v>
          </cell>
        </row>
        <row r="73">
          <cell r="B73" t="str">
            <v>Prüfmethode</v>
          </cell>
          <cell r="C73" t="str">
            <v>Test method</v>
          </cell>
        </row>
        <row r="74">
          <cell r="B74" t="str">
            <v>Anmerkungen ( z.B. Fertigungsmethode etc. )</v>
          </cell>
          <cell r="C74" t="str">
            <v>Remarks ( e. g. manufacturing process etc. )</v>
          </cell>
        </row>
        <row r="75">
          <cell r="B75" t="str">
            <v>Anforderung erfüllt?</v>
          </cell>
          <cell r="C75" t="str">
            <v>Requirement fulfilled?</v>
          </cell>
        </row>
        <row r="76">
          <cell r="B76" t="str">
            <v>Offen</v>
          </cell>
          <cell r="C76" t="str">
            <v>Open</v>
          </cell>
        </row>
        <row r="77">
          <cell r="B77" t="str">
            <v>Änderungsvorschlag bei Bewertung "nein"</v>
          </cell>
          <cell r="C77" t="str">
            <v>Proposal for changes if evaluation "no"</v>
          </cell>
        </row>
        <row r="78">
          <cell r="B78" t="str">
            <v>Checkliste Terminliche Bewertung</v>
          </cell>
          <cell r="C78" t="str">
            <v>Timing Commitment Checklist</v>
          </cell>
        </row>
        <row r="79">
          <cell r="B79" t="str">
            <v>Gestempelte Zeichnung</v>
          </cell>
          <cell r="C79" t="str">
            <v>Bubbled (marked up) drawing</v>
          </cell>
        </row>
        <row r="80">
          <cell r="B80" t="str">
            <v>"Vorläufiger"  Prozessablaufplan</v>
          </cell>
          <cell r="C80" t="str">
            <v>"Rough" Process Flow Chart</v>
          </cell>
        </row>
        <row r="81">
          <cell r="B81" t="e">
            <v>#N/A</v>
          </cell>
          <cell r="C81" t="e">
            <v>#N/A</v>
          </cell>
          <cell r="E81" t="str">
            <v>(T.PU.028.2)</v>
          </cell>
          <cell r="F81" t="str">
            <v>(T.PU.028.2)</v>
          </cell>
          <cell r="I81" t="str">
            <v>(T.PU.028.2)</v>
          </cell>
        </row>
        <row r="82">
          <cell r="B82" t="e">
            <v>#N/A</v>
          </cell>
          <cell r="C82" t="e">
            <v>#N/A</v>
          </cell>
          <cell r="E82" t="str">
            <v>(Terminplan gem. T.PU.028.3)</v>
          </cell>
          <cell r="F82" t="str">
            <v>(Terminplan gem. T.PU.028.3)</v>
          </cell>
          <cell r="I82" t="str">
            <v>(Timing plan based on T.PU.028.3)</v>
          </cell>
        </row>
        <row r="83">
          <cell r="B83" t="str">
            <v>Technische Machbarkeit</v>
          </cell>
          <cell r="C83" t="str">
            <v>Technical feasibility</v>
          </cell>
        </row>
        <row r="84">
          <cell r="B84" t="str">
            <v>Kapazitive Machbarkeit</v>
          </cell>
          <cell r="C84" t="str">
            <v>Capacity feasibility</v>
          </cell>
        </row>
        <row r="85">
          <cell r="B85" t="str">
            <v>Terminliche Machbarkeit</v>
          </cell>
          <cell r="C85" t="str">
            <v>Timing feasibility</v>
          </cell>
        </row>
        <row r="86">
          <cell r="B86" t="str">
            <v>Terminliche Bewertung</v>
          </cell>
          <cell r="C86" t="str">
            <v>Timing Commitment</v>
          </cell>
        </row>
        <row r="87">
          <cell r="B87" t="str">
            <v>Vereinbarung über besondere Merkmale (z.B. T.QM.015)</v>
          </cell>
          <cell r="C87" t="str">
            <v>Aggreement of special characteristics (e.g. T.QM.015)</v>
          </cell>
        </row>
        <row r="88">
          <cell r="B88" t="str">
            <v>Norm- und Katalogteile</v>
          </cell>
          <cell r="C88" t="str">
            <v>Interchangeable- and catalog parts</v>
          </cell>
        </row>
        <row r="89">
          <cell r="B89" t="str">
            <v>Zeitplanung für Aufbau und Qualifizierung personeller Ressourcen</v>
          </cell>
          <cell r="C89" t="str">
            <v>Time planning for expansion and qualification of Human resources</v>
          </cell>
        </row>
        <row r="90">
          <cell r="B90" t="str">
            <v>Kapazitätserklärung</v>
          </cell>
          <cell r="C90" t="str">
            <v>Capacity Commitment</v>
          </cell>
        </row>
        <row r="91">
          <cell r="B91" t="str">
            <v>BENTELER benötigtes Volumen</v>
          </cell>
          <cell r="C91" t="str">
            <v>BENTELER required volume</v>
          </cell>
        </row>
        <row r="92">
          <cell r="B92" t="str">
            <v>Achtung: Alle Zeichnungseinträge, Maße, Toleranzen, Verweise auf der Zeichnung und oder technischen Spezifikation müssen auf dieser kenntlich gemacht werden und in dieser Liste auf Ihre Herstellbarkeit hin bewertet werden!</v>
          </cell>
          <cell r="C92" t="str">
            <v>Note: All specifications on the drawing or other relevant documents have to be highlighted on those and evaluated regarding the feasibility on this document!</v>
          </cell>
        </row>
        <row r="93">
          <cell r="B93" t="str">
            <v>Der Lieferant benennt seine Termine zu den unten als relevant dargestellten Meilensteine, basierend auf der Angebotsanfrage und übernimmt diese in seinen Projektterminplan:</v>
          </cell>
          <cell r="C93" t="str">
            <v>The Supplier shall name its dates for the milestones listed below as relevant, based on the RfQ and implement them in the project timing plan:</v>
          </cell>
        </row>
        <row r="94">
          <cell r="B94" t="str">
            <v>Lieferung von Prototypen inkl. der entsprechenden Dokumentation (ggf. verschiedenen Stufen)</v>
          </cell>
          <cell r="C94" t="str">
            <v>Delivery of prototypes including documentation (maybe different levels)</v>
          </cell>
        </row>
        <row r="95">
          <cell r="B95" t="str">
            <v>Lieferung von werkzeugfallenden Teilen aus unverkettetem Prozess (Vorserie) inkl. der entsprechenden Bemusterungen (ggf. verschiedenen Stufen)</v>
          </cell>
          <cell r="C95" t="str">
            <v>Delivery of Off-Tool parts (pre-series) including reduced PPAP documentation(may be different level)</v>
          </cell>
        </row>
        <row r="96">
          <cell r="B96" t="str">
            <v>Zeitplanung zur Beschaffung von Anlagen / Maschinen</v>
          </cell>
          <cell r="C96" t="str">
            <v>Time planning for the procurement of machines / equipment</v>
          </cell>
        </row>
        <row r="97">
          <cell r="B97" t="str">
            <v>Zeitplanung zur Beschaffung von Werkzeugen, Vorrichtungen, Lehren und Prüfequipment</v>
          </cell>
          <cell r="C97" t="str">
            <v>Time planning for the procurement of tools, fixtures, gauges and checking equipment</v>
          </cell>
        </row>
        <row r="98">
          <cell r="B98" t="str">
            <v>Bestätigtes Datum:</v>
          </cell>
          <cell r="C98" t="str">
            <v>Confirmed date:</v>
          </cell>
        </row>
        <row r="99">
          <cell r="B99" t="str">
            <v>Unterlieferanten APQP</v>
          </cell>
          <cell r="C99" t="str">
            <v>Sub Supplier parts APQP</v>
          </cell>
        </row>
        <row r="100">
          <cell r="B100" t="str">
            <v>Unterlieferanten PPAP / PPF</v>
          </cell>
          <cell r="C100" t="str">
            <v>Sub Supplier parts PPAP</v>
          </cell>
        </row>
        <row r="101">
          <cell r="B101" t="str">
            <v>Interner R@R (ein positives Ergebnis ist Vorraussetzung für das R@R mit BENTELER)</v>
          </cell>
          <cell r="C101" t="str">
            <v>Internal supplier R@R (ok result is mandatory to invite to BENTELER R@R)</v>
          </cell>
        </row>
        <row r="102">
          <cell r="B102" t="str">
            <v>R@R / Produktionsprobelauf mit / gegenüber BENTELER (Detaillierung ist in der APQP Phase mit dem SQE abzustimmen)</v>
          </cell>
          <cell r="C102" t="str">
            <v>External R@R accompanied by BENTELER (Details have to be defined with SQE during APQP phase)</v>
          </cell>
        </row>
        <row r="103">
          <cell r="B103" t="str">
            <v>PPAP/PPF inklusive Musterteile</v>
          </cell>
          <cell r="C103" t="str">
            <v>PPAP/PPF including sample parts.</v>
          </cell>
        </row>
        <row r="104">
          <cell r="B104" t="str">
            <v>SOP beim Lieferanten</v>
          </cell>
          <cell r="C104" t="str">
            <v>SOP at Supplier</v>
          </cell>
        </row>
        <row r="105">
          <cell r="B105" t="str">
            <v>Start der Produktion (SOP) bei BENTELER ist am:</v>
          </cell>
          <cell r="C105" t="str">
            <v>Start of production (SOP) at BENTELER will be on:</v>
          </cell>
        </row>
        <row r="106">
          <cell r="B106" t="str">
            <v>Enthalten:</v>
          </cell>
          <cell r="C106" t="str">
            <v>Included:</v>
          </cell>
        </row>
        <row r="107">
          <cell r="B107" t="str">
            <v>Unterschrift:</v>
          </cell>
          <cell r="C107" t="str">
            <v>Signature:</v>
          </cell>
        </row>
        <row r="108">
          <cell r="B108" t="str">
            <v>Der Lieferant bestätigt, dass die in diesem Dokument angegebenen Termine und Meilensteine eingehalten werden, bis Ende der Angebotsgültigkeit am: oder einer Beauftragung bis zum:</v>
          </cell>
          <cell r="C108" t="str">
            <v>The Supplier confirms that the dates and milestones specified in this document are valid based until end of the validity of the offer: or an order untill following date:</v>
          </cell>
        </row>
        <row r="109">
          <cell r="B109" t="str">
            <v>jjjj.mm.tt</v>
          </cell>
          <cell r="C109" t="str">
            <v>yyyy.mm.dd</v>
          </cell>
        </row>
        <row r="110">
          <cell r="B110" t="str">
            <v>Produktionsstandort Lieferant:</v>
          </cell>
          <cell r="C110" t="str">
            <v>Supplier Production Location:</v>
          </cell>
        </row>
        <row r="111">
          <cell r="B111" t="str">
            <v>Lieferung von werkzeugfallenden Teilen aus verkettetem Prozess inkl. der entsprechenden Bemusterungen (ggf. verschiedenen Stufen)</v>
          </cell>
          <cell r="C111" t="str">
            <v>Delivery of Off-Process parts including reduced PPAP documentation(may be different level)</v>
          </cell>
        </row>
        <row r="112">
          <cell r="B112" t="str">
            <v>Halbzeug</v>
          </cell>
          <cell r="C112" t="str">
            <v>Semi-Finished Goods</v>
          </cell>
        </row>
        <row r="113">
          <cell r="B113" t="str">
            <v>Wert</v>
          </cell>
          <cell r="C113" t="str">
            <v>Value</v>
          </cell>
          <cell r="E113" t="str">
            <v>Please select or enter!</v>
          </cell>
        </row>
        <row r="114">
          <cell r="B114" t="str">
            <v>Länge</v>
          </cell>
          <cell r="C114" t="str">
            <v>Length</v>
          </cell>
          <cell r="E114" t="str">
            <v xml:space="preserve">Length   </v>
          </cell>
        </row>
        <row r="115">
          <cell r="B115" t="str">
            <v>Breite</v>
          </cell>
          <cell r="C115" t="str">
            <v>Width</v>
          </cell>
          <cell r="E115" t="str">
            <v xml:space="preserve">Width   </v>
          </cell>
        </row>
        <row r="116">
          <cell r="B116" t="str">
            <v>Höhe, Tiefe</v>
          </cell>
          <cell r="C116" t="str">
            <v>Hight, Depth</v>
          </cell>
          <cell r="E116" t="str">
            <v xml:space="preserve">Hight, Depth   </v>
          </cell>
        </row>
        <row r="117">
          <cell r="B117" t="str">
            <v>(Wand-, Material-) Dicke</v>
          </cell>
          <cell r="C117" t="str">
            <v>(Wall-, Material-) Thickness</v>
          </cell>
          <cell r="E117" t="str">
            <v xml:space="preserve">(Wall-, Material-) Thickness   </v>
          </cell>
        </row>
        <row r="118">
          <cell r="B118" t="str">
            <v>Abstand</v>
          </cell>
          <cell r="C118" t="str">
            <v>Distance</v>
          </cell>
          <cell r="E118" t="str">
            <v xml:space="preserve">Distance   </v>
          </cell>
        </row>
        <row r="119">
          <cell r="B119" t="str">
            <v>Durchmesser</v>
          </cell>
          <cell r="C119" t="str">
            <v>Diameter</v>
          </cell>
          <cell r="E119" t="str">
            <v>Diameter   ⌀</v>
          </cell>
        </row>
        <row r="120">
          <cell r="B120" t="str">
            <v>Radius</v>
          </cell>
          <cell r="C120" t="str">
            <v>Radius</v>
          </cell>
          <cell r="E120" t="str">
            <v>Radius   R</v>
          </cell>
        </row>
        <row r="121">
          <cell r="B121" t="str">
            <v>Winkel</v>
          </cell>
          <cell r="C121" t="str">
            <v>Angle</v>
          </cell>
          <cell r="E121" t="str">
            <v xml:space="preserve">Angle   </v>
          </cell>
        </row>
        <row r="122">
          <cell r="B122" t="str">
            <v>Geradheit</v>
          </cell>
          <cell r="C122" t="str">
            <v>Straightness</v>
          </cell>
          <cell r="E122" t="str">
            <v>Straightness   ─</v>
          </cell>
        </row>
        <row r="123">
          <cell r="B123" t="str">
            <v>Ebenheit</v>
          </cell>
          <cell r="C123" t="str">
            <v>Flatness</v>
          </cell>
          <cell r="E123" t="str">
            <v>Flatness   ▱</v>
          </cell>
        </row>
        <row r="124">
          <cell r="B124" t="str">
            <v>Rundheit</v>
          </cell>
          <cell r="C124" t="str">
            <v>Circularity</v>
          </cell>
          <cell r="E124" t="str">
            <v>Circularity   ◯</v>
          </cell>
        </row>
        <row r="125">
          <cell r="B125" t="str">
            <v>Zylindrizität</v>
          </cell>
          <cell r="C125" t="str">
            <v>Cylindricity</v>
          </cell>
          <cell r="E125" t="str">
            <v>Cylindricity   ⌭</v>
          </cell>
        </row>
        <row r="126">
          <cell r="B126" t="str">
            <v>Linienprofil</v>
          </cell>
          <cell r="C126" t="str">
            <v>Line profile</v>
          </cell>
          <cell r="E126" t="str">
            <v>Line profile   ⌒</v>
          </cell>
        </row>
        <row r="127">
          <cell r="B127" t="str">
            <v>Flächenprofil</v>
          </cell>
          <cell r="C127" t="str">
            <v>Surface profile</v>
          </cell>
          <cell r="E127" t="str">
            <v>Surface profile   ⌓</v>
          </cell>
        </row>
        <row r="128">
          <cell r="B128" t="str">
            <v>Parallelität</v>
          </cell>
          <cell r="C128" t="str">
            <v>Parallelism</v>
          </cell>
          <cell r="E128" t="str">
            <v>Parallelism   ∥</v>
          </cell>
        </row>
        <row r="129">
          <cell r="B129" t="str">
            <v>Rechtwinkligkeit</v>
          </cell>
          <cell r="C129" t="str">
            <v>Perpendicularity</v>
          </cell>
          <cell r="E129" t="str">
            <v>Perpendicularity   ⏊</v>
          </cell>
        </row>
        <row r="130">
          <cell r="B130" t="str">
            <v>Neigung</v>
          </cell>
          <cell r="C130" t="str">
            <v>Angularity</v>
          </cell>
          <cell r="E130" t="str">
            <v>Angularity   ∠</v>
          </cell>
        </row>
        <row r="131">
          <cell r="B131" t="str">
            <v>Position</v>
          </cell>
          <cell r="C131" t="str">
            <v>Position</v>
          </cell>
          <cell r="E131" t="str">
            <v>Position   ⌖</v>
          </cell>
        </row>
        <row r="132">
          <cell r="B132" t="str">
            <v>Koaxialität / Konzentrizität</v>
          </cell>
          <cell r="C132" t="str">
            <v>Coaxiality / Concentricity</v>
          </cell>
          <cell r="E132" t="str">
            <v>Coaxiality / Concentricity   ⌾</v>
          </cell>
        </row>
        <row r="133">
          <cell r="B133" t="str">
            <v>Symmetrie</v>
          </cell>
          <cell r="C133" t="str">
            <v>Symmertry</v>
          </cell>
          <cell r="E133" t="str">
            <v>Symmertry   ⌯</v>
          </cell>
        </row>
        <row r="134">
          <cell r="B134" t="str">
            <v>Einfacher Lauf</v>
          </cell>
          <cell r="C134" t="str">
            <v>Circular run-out</v>
          </cell>
          <cell r="E134" t="str">
            <v>Circular run-out   ↗</v>
          </cell>
        </row>
        <row r="135">
          <cell r="B135" t="str">
            <v>Gesamtlauf</v>
          </cell>
          <cell r="C135" t="str">
            <v>Total run-out</v>
          </cell>
          <cell r="E135" t="str">
            <v>Total run-out   ⌰</v>
          </cell>
        </row>
        <row r="136">
          <cell r="B136" t="str">
            <v>Oberflächenrauheit</v>
          </cell>
          <cell r="C136" t="str">
            <v>Surface roughness</v>
          </cell>
          <cell r="E136" t="str">
            <v xml:space="preserve">Surface roughness   </v>
          </cell>
        </row>
        <row r="137">
          <cell r="B137" t="str">
            <v>Oberflächenbeschaffenheit</v>
          </cell>
          <cell r="C137" t="str">
            <v>Surface texture</v>
          </cell>
          <cell r="E137" t="str">
            <v xml:space="preserve">Surface texture   </v>
          </cell>
        </row>
        <row r="138">
          <cell r="B138" t="str">
            <v>Oberflächenschutz</v>
          </cell>
          <cell r="C138" t="str">
            <v>Surface Coating</v>
          </cell>
          <cell r="E138" t="str">
            <v xml:space="preserve">Surface Coating   </v>
          </cell>
        </row>
        <row r="139">
          <cell r="B139" t="str">
            <v>Oberflächenspannung</v>
          </cell>
          <cell r="C139" t="str">
            <v>Surface tension</v>
          </cell>
          <cell r="E139" t="str">
            <v>Surface tension   mN/m</v>
          </cell>
        </row>
        <row r="140">
          <cell r="B140" t="str">
            <v>Technische Sauberkeit</v>
          </cell>
          <cell r="C140" t="str">
            <v>Technical cleanliness</v>
          </cell>
          <cell r="E140" t="str">
            <v xml:space="preserve">Technical cleanliness   </v>
          </cell>
        </row>
        <row r="141">
          <cell r="B141" t="str">
            <v>Sauberkeit</v>
          </cell>
          <cell r="C141" t="str">
            <v>Cleanliness</v>
          </cell>
          <cell r="E141" t="str">
            <v xml:space="preserve">Cleanliness   </v>
          </cell>
        </row>
        <row r="142">
          <cell r="B142" t="str">
            <v>Einölgrad</v>
          </cell>
          <cell r="C142" t="str">
            <v>Oiling</v>
          </cell>
          <cell r="E142" t="str">
            <v xml:space="preserve">Oiling   </v>
          </cell>
        </row>
        <row r="143">
          <cell r="B143" t="str">
            <v>Fase</v>
          </cell>
          <cell r="C143" t="str">
            <v>Chamfer</v>
          </cell>
          <cell r="E143" t="str">
            <v xml:space="preserve">Chamfer   </v>
          </cell>
        </row>
        <row r="144">
          <cell r="B144" t="str">
            <v>Werkzeugbedingter Überschnitt</v>
          </cell>
          <cell r="C144" t="str">
            <v>Trim edge resulting from mismatch in tool</v>
          </cell>
          <cell r="E144" t="str">
            <v xml:space="preserve">Trim edge resulting from mismatch in tool   </v>
          </cell>
        </row>
        <row r="145">
          <cell r="B145" t="str">
            <v>Werkstückkante(n)</v>
          </cell>
          <cell r="C145" t="str">
            <v>Part edge(s)</v>
          </cell>
          <cell r="E145" t="str">
            <v>Part edge(s)   ∟</v>
          </cell>
        </row>
        <row r="146">
          <cell r="B146" t="str">
            <v>Allgemeintoleranzen</v>
          </cell>
          <cell r="C146" t="str">
            <v>General tolerances</v>
          </cell>
          <cell r="E146" t="str">
            <v xml:space="preserve">General tolerances   </v>
          </cell>
        </row>
        <row r="147">
          <cell r="B147" t="str">
            <v>Teilekennzeichnung</v>
          </cell>
          <cell r="C147" t="str">
            <v>Part marking</v>
          </cell>
          <cell r="E147" t="str">
            <v xml:space="preserve">Part marking   </v>
          </cell>
        </row>
        <row r="148">
          <cell r="B148" t="str">
            <v>Werkstoff</v>
          </cell>
          <cell r="C148" t="str">
            <v>Material</v>
          </cell>
          <cell r="E148" t="str">
            <v xml:space="preserve">Material   </v>
          </cell>
        </row>
        <row r="149">
          <cell r="B149" t="str">
            <v>Werkstoffbehandlung</v>
          </cell>
          <cell r="C149" t="str">
            <v>Material treatment</v>
          </cell>
          <cell r="E149" t="str">
            <v xml:space="preserve">Material treatment   </v>
          </cell>
        </row>
        <row r="150">
          <cell r="B150" t="str">
            <v>Materialprüfbescheinigung</v>
          </cell>
          <cell r="C150" t="str">
            <v>Material test certification</v>
          </cell>
          <cell r="E150" t="str">
            <v>Material test certification   EN 10204</v>
          </cell>
        </row>
        <row r="151">
          <cell r="B151" t="str">
            <v>Korngröße</v>
          </cell>
          <cell r="C151" t="str">
            <v>Grain size</v>
          </cell>
          <cell r="E151" t="str">
            <v xml:space="preserve">Grain size   </v>
          </cell>
        </row>
        <row r="152">
          <cell r="B152" t="str">
            <v>Bandkantenversatz</v>
          </cell>
          <cell r="C152" t="str">
            <v>Trip edge offset</v>
          </cell>
          <cell r="E152" t="str">
            <v xml:space="preserve">Trip edge offset   </v>
          </cell>
        </row>
        <row r="153">
          <cell r="B153" t="str">
            <v>Wanddickenabstreckung</v>
          </cell>
          <cell r="C153" t="str">
            <v>Wall thickness reduction</v>
          </cell>
          <cell r="E153" t="str">
            <v xml:space="preserve">Wall thickness reduction   </v>
          </cell>
        </row>
        <row r="154">
          <cell r="B154" t="str">
            <v>Spezifikation / Norm</v>
          </cell>
          <cell r="C154" t="str">
            <v>Specification / Standard</v>
          </cell>
          <cell r="E154" t="str">
            <v xml:space="preserve">Specification / Standard   </v>
          </cell>
        </row>
        <row r="155">
          <cell r="B155" t="str">
            <v>Besondere Prüfungen</v>
          </cell>
          <cell r="C155" t="str">
            <v>Special testing</v>
          </cell>
          <cell r="E155" t="str">
            <v xml:space="preserve">Special testing   </v>
          </cell>
        </row>
        <row r="156">
          <cell r="B156" t="str">
            <v>Ergänzungsblatt</v>
          </cell>
          <cell r="C156" t="str">
            <v>Supplementary Sheet</v>
          </cell>
        </row>
        <row r="157">
          <cell r="B157" t="str">
            <v>Ergänzende Angaben</v>
          </cell>
          <cell r="C157" t="str">
            <v>Supplementary details</v>
          </cell>
        </row>
        <row r="158">
          <cell r="B158" t="str">
            <v>Verpackungskonzept</v>
          </cell>
          <cell r="C158" t="str">
            <v>Packaging Concept</v>
          </cell>
        </row>
        <row r="159">
          <cell r="B159" t="str">
            <v>Bestätigung der Herstellbarkeitserklärung</v>
          </cell>
          <cell r="C159" t="str">
            <v>Confirmation of Supplier Feasibility Commitment</v>
          </cell>
        </row>
        <row r="160">
          <cell r="B160" t="str">
            <v>Gefordertes Datum:</v>
          </cell>
          <cell r="C160" t="str">
            <v>Requested date:</v>
          </cell>
        </row>
        <row r="161">
          <cell r="B161" t="str">
            <v>Die Beschaffung der Anlagen / Maschinen ist in mehreren Stufen geplant:</v>
          </cell>
          <cell r="C161" t="str">
            <v>The procurement of machines / equipment is planed in several phases:</v>
          </cell>
        </row>
        <row r="162">
          <cell r="B162" t="str">
            <v>Ja, entgegen der Angebotsanfrage.</v>
          </cell>
          <cell r="C162" t="str">
            <v>Yes, contrary to the request in the RFQ.</v>
          </cell>
        </row>
        <row r="163">
          <cell r="B163" t="str">
            <v>Ja, gemäß der Angebotsanfrage.</v>
          </cell>
          <cell r="C163" t="str">
            <v>Yes, according to the request in the RFQ.</v>
          </cell>
        </row>
        <row r="164">
          <cell r="B164" t="str">
            <v xml:space="preserve">Wir sind bereits bei SupplyOn zum ProMa Service mit BENTELER verbunden um APQP´s hierüber abzuwickeln.
</v>
          </cell>
          <cell r="C164" t="str">
            <v xml:space="preserve">We are already connected to the SupplyOn ProMa Service with BENTELER in order to process APQP's via this service.
</v>
          </cell>
        </row>
        <row r="165">
          <cell r="B165" t="str">
            <v>Hiermit bestätige ich, dass ich im Falle eines Auftrages den SupplyOn Proma Service zur APQP Abwicklung gegenüber BENTELER nutzen werde, und mich hierzu bei SupplyOn registriere.</v>
          </cell>
          <cell r="C165" t="str">
            <v>I hereby confirm that, in the event of an order, I will use the SupplyOn Proma Service for APQP processing vis-à-vis BENTELER and will register with SupplyOn for this purpose.</v>
          </cell>
        </row>
      </sheetData>
      <sheetData sheetId="12">
        <row r="2">
          <cell r="C2" t="str">
            <v>Česky</v>
          </cell>
          <cell r="D2" t="str">
            <v>Chinese 中文</v>
          </cell>
          <cell r="E2" t="str">
            <v>DE</v>
          </cell>
          <cell r="F2" t="str">
            <v>EN</v>
          </cell>
          <cell r="G2" t="str">
            <v>Español</v>
          </cell>
          <cell r="H2" t="str">
            <v>Français</v>
          </cell>
          <cell r="I2" t="str">
            <v>Magyar</v>
          </cell>
          <cell r="J2" t="str">
            <v>Norsk</v>
          </cell>
          <cell r="K2" t="str">
            <v>Português</v>
          </cell>
          <cell r="L2" t="str">
            <v>Russian</v>
          </cell>
        </row>
        <row r="3">
          <cell r="C3" t="str">
            <v>Kapacitní analýza</v>
          </cell>
          <cell r="D3" t="str">
            <v>产能验证</v>
          </cell>
          <cell r="E3" t="str">
            <v>Kapazitätserklärung</v>
          </cell>
          <cell r="F3" t="str">
            <v>Capacity Commitment</v>
          </cell>
          <cell r="G3" t="str">
            <v>Análisis de Capacidad</v>
          </cell>
          <cell r="H3" t="str">
            <v>Analyse de la capacité</v>
          </cell>
          <cell r="I3" t="str">
            <v>Kapacitás elemzése</v>
          </cell>
          <cell r="J3" t="str">
            <v>Capacity Analysis</v>
          </cell>
          <cell r="K3" t="str">
            <v>Análise da Capacidade</v>
          </cell>
          <cell r="L3" t="str">
            <v>Анализ производственного потенциала</v>
          </cell>
        </row>
        <row r="4">
          <cell r="C4" t="str">
            <v>Dodavatelská data</v>
          </cell>
          <cell r="D4" t="str">
            <v>供应商信息</v>
          </cell>
          <cell r="E4" t="str">
            <v>Lieferanten Daten</v>
          </cell>
          <cell r="F4" t="str">
            <v>Supplier Information</v>
          </cell>
          <cell r="G4" t="str">
            <v>Datos del proveedor</v>
          </cell>
          <cell r="H4" t="str">
            <v>Données sur les fournisseurs</v>
          </cell>
          <cell r="I4" t="str">
            <v>Szállító adatok</v>
          </cell>
          <cell r="J4" t="str">
            <v>Leverandør av data</v>
          </cell>
          <cell r="K4" t="str">
            <v>Informações do Fornecedor</v>
          </cell>
          <cell r="L4" t="str">
            <v>Информация о поставщике</v>
          </cell>
        </row>
        <row r="5">
          <cell r="C5" t="str">
            <v>Adresa dodavatele</v>
          </cell>
          <cell r="D5" t="str">
            <v>供应商地址</v>
          </cell>
          <cell r="E5" t="str">
            <v>Lieferanten Adresse:</v>
          </cell>
          <cell r="F5" t="str">
            <v>Supplier Address:</v>
          </cell>
          <cell r="G5" t="str">
            <v>Proveedor Contacto</v>
          </cell>
          <cell r="H5" t="str">
            <v>Le fournisseur contacter</v>
          </cell>
          <cell r="I5" t="str">
            <v>Beszállító címe:</v>
          </cell>
          <cell r="J5" t="str">
            <v>Leverandøren Kontakt</v>
          </cell>
          <cell r="K5" t="str">
            <v>Endereço do Fornecedor</v>
          </cell>
          <cell r="L5" t="str">
            <v>Адрес поставщика</v>
          </cell>
        </row>
        <row r="6">
          <cell r="C6" t="str">
            <v>Číslo dodavatele</v>
          </cell>
          <cell r="D6" t="str">
            <v>供应商编号</v>
          </cell>
          <cell r="E6" t="str">
            <v>Lieferanten Nummer:</v>
          </cell>
          <cell r="F6" t="str">
            <v>Supplier Number:</v>
          </cell>
          <cell r="G6" t="str">
            <v>Número de proveedores</v>
          </cell>
          <cell r="H6" t="str">
            <v>Numéro de fournisseur</v>
          </cell>
          <cell r="I6" t="str">
            <v>Beszállító száma:</v>
          </cell>
          <cell r="J6" t="str">
            <v>Leverandørnummer</v>
          </cell>
          <cell r="K6" t="str">
            <v>Número Fornecedor</v>
          </cell>
          <cell r="L6" t="str">
            <v>Номер поставщика</v>
          </cell>
        </row>
        <row r="7">
          <cell r="C7" t="str">
            <v>Projekt č.</v>
          </cell>
          <cell r="D7" t="str">
            <v>项目编号</v>
          </cell>
          <cell r="E7" t="str">
            <v>Projekt Nr.:</v>
          </cell>
          <cell r="F7" t="str">
            <v>Project No.:</v>
          </cell>
          <cell r="G7" t="str">
            <v>Proyecto no. (GPIN)</v>
          </cell>
          <cell r="H7" t="str">
            <v>Projet no.</v>
          </cell>
          <cell r="I7" t="str">
            <v>A projekt szám.:</v>
          </cell>
          <cell r="J7" t="str">
            <v>Prosjekt nr.</v>
          </cell>
          <cell r="K7" t="str">
            <v>Projeto no.</v>
          </cell>
          <cell r="L7" t="str">
            <v>Проект №.</v>
          </cell>
        </row>
        <row r="8">
          <cell r="C8" t="str">
            <v>Název projektu</v>
          </cell>
          <cell r="D8" t="str">
            <v>项目名称</v>
          </cell>
          <cell r="E8" t="str">
            <v>Projekt Name:</v>
          </cell>
          <cell r="F8" t="str">
            <v>Project name:</v>
          </cell>
          <cell r="G8" t="str">
            <v>Nombre del proyecto</v>
          </cell>
          <cell r="H8" t="str">
            <v>Nom du projet</v>
          </cell>
          <cell r="I8" t="str">
            <v>Projekt neve:</v>
          </cell>
          <cell r="J8" t="str">
            <v>Prosjektnavn</v>
          </cell>
          <cell r="K8" t="str">
            <v>Nome do projeto</v>
          </cell>
          <cell r="L8" t="str">
            <v>Название проекта</v>
          </cell>
        </row>
        <row r="9">
          <cell r="C9" t="str">
            <v>Název dílu</v>
          </cell>
          <cell r="D9" t="str">
            <v>零件名称</v>
          </cell>
          <cell r="E9" t="str">
            <v>Teile Name:</v>
          </cell>
          <cell r="F9" t="str">
            <v>Part Name:</v>
          </cell>
          <cell r="G9" t="str">
            <v>Nombre de piezas</v>
          </cell>
          <cell r="H9" t="str">
            <v>Nom Pièces</v>
          </cell>
          <cell r="I9" t="str">
            <v>Alkatrész neve:</v>
          </cell>
          <cell r="J9" t="str">
            <v>Deler Name</v>
          </cell>
          <cell r="K9" t="str">
            <v>Denominação Peça</v>
          </cell>
          <cell r="L9" t="str">
            <v>Название детали</v>
          </cell>
        </row>
        <row r="10">
          <cell r="C10" t="str">
            <v>Číslo dílu</v>
          </cell>
          <cell r="D10" t="str">
            <v>零件号</v>
          </cell>
          <cell r="E10" t="str">
            <v>Teile Nummer:</v>
          </cell>
          <cell r="F10" t="str">
            <v>Part Number:</v>
          </cell>
          <cell r="G10" t="str">
            <v>Número de pieza</v>
          </cell>
          <cell r="H10" t="str">
            <v>Référence</v>
          </cell>
          <cell r="I10" t="str">
            <v>Alkatrész száma:</v>
          </cell>
          <cell r="J10" t="str">
            <v>Delenummer</v>
          </cell>
          <cell r="K10" t="str">
            <v>Número de peça</v>
          </cell>
          <cell r="L10" t="str">
            <v>Номер детали</v>
          </cell>
        </row>
        <row r="11">
          <cell r="C11" t="str">
            <v>Poznámky</v>
          </cell>
          <cell r="D11" t="str">
            <v>注解</v>
          </cell>
          <cell r="E11" t="str">
            <v>Notizen</v>
          </cell>
          <cell r="F11" t="str">
            <v>Notes</v>
          </cell>
          <cell r="G11" t="str">
            <v>Notas</v>
          </cell>
          <cell r="H11" t="str">
            <v>Remarques</v>
          </cell>
          <cell r="I11" t="str">
            <v>Megjegyzések:</v>
          </cell>
          <cell r="J11" t="str">
            <v>Notater</v>
          </cell>
          <cell r="K11" t="str">
            <v>Observação</v>
          </cell>
          <cell r="L11" t="str">
            <v>Примечания</v>
          </cell>
        </row>
        <row r="12">
          <cell r="C12" t="str">
            <v>Rok maximálního objemu</v>
          </cell>
          <cell r="D12" t="str">
            <v>年度峰值产能</v>
          </cell>
          <cell r="E12" t="str">
            <v xml:space="preserve">Jahr oder Periode des Peakvolumen: </v>
          </cell>
          <cell r="F12" t="str">
            <v>Year or period of peak volume:</v>
          </cell>
          <cell r="G12" t="str">
            <v>Año del volumen máximo</v>
          </cell>
          <cell r="H12" t="str">
            <v>Année du volume maximum</v>
          </cell>
          <cell r="I12" t="str">
            <v>A csúcsdarabszám éve:</v>
          </cell>
          <cell r="J12" t="str">
            <v>Year of the maksimalt volum</v>
          </cell>
          <cell r="K12" t="str">
            <v>Ano do volume máximo</v>
          </cell>
          <cell r="L12" t="str">
            <v>Год или период максимального объёма</v>
          </cell>
        </row>
        <row r="13">
          <cell r="C13" t="str">
            <v>BENTELER výrobní údaje</v>
          </cell>
          <cell r="D13" t="str">
            <v>BENTELER生产数据</v>
          </cell>
          <cell r="E13" t="str">
            <v>BENTELER Produktionsdaten</v>
          </cell>
          <cell r="F13" t="str">
            <v>BENTELER production data</v>
          </cell>
          <cell r="G13" t="str">
            <v>BENTELER datos de producción</v>
          </cell>
          <cell r="H13" t="str">
            <v>Les données de production BENTELER</v>
          </cell>
          <cell r="I13" t="str">
            <v>BENTELER termelési adatok</v>
          </cell>
          <cell r="J13" t="str">
            <v>BENTELER produksjonsdata</v>
          </cell>
          <cell r="K13" t="str">
            <v>Dados Produção Benteler</v>
          </cell>
          <cell r="L13" t="str">
            <v>Производственные данные BENTELER</v>
          </cell>
        </row>
        <row r="14">
          <cell r="C14" t="str">
            <v>Denní plánovaný objem (DPV)</v>
          </cell>
          <cell r="D14" t="str">
            <v>日计划产量（DPV）</v>
          </cell>
          <cell r="E14" t="str">
            <v>Tägliches Produktions Kapazität (DPC):</v>
          </cell>
          <cell r="F14" t="str">
            <v>Daily Production Capacity (DPC):</v>
          </cell>
          <cell r="G14" t="str">
            <v>Volumen diario (DPV)</v>
          </cell>
          <cell r="H14" t="str">
            <v>Volume quotidien (DPV)</v>
          </cell>
          <cell r="I14" t="str">
            <v>Napi darabszám (DPV)</v>
          </cell>
          <cell r="J14" t="str">
            <v>Daily Volume (DPV)</v>
          </cell>
          <cell r="K14" t="str">
            <v>Volume diário (DPV)</v>
          </cell>
          <cell r="L14" t="str">
            <v>Ежедневный объем (DPV)</v>
          </cell>
        </row>
        <row r="15">
          <cell r="C15" t="str">
            <v>Výrobní dnů v týdnu [den / týden]</v>
          </cell>
          <cell r="D15" t="str">
            <v>周生产天数</v>
          </cell>
          <cell r="E15" t="str">
            <v>Produktionstage [d / Woche]:</v>
          </cell>
          <cell r="F15" t="str">
            <v>Production days per week:</v>
          </cell>
          <cell r="G15" t="str">
            <v>Día de producción [d / semana]</v>
          </cell>
          <cell r="H15" t="str">
            <v>Jours de production [d / semaine]</v>
          </cell>
          <cell r="I15" t="str">
            <v>Termelési napok (nap/hét)</v>
          </cell>
          <cell r="J15" t="str">
            <v>Produksjonsdager [d / uke]</v>
          </cell>
          <cell r="K15" t="str">
            <v>Dias de produção [d / semana]</v>
          </cell>
          <cell r="L15" t="str">
            <v>Рабочих дней в неделю</v>
          </cell>
        </row>
        <row r="16">
          <cell r="C16" t="str">
            <v>Týdnů za rok [týden / rok]</v>
          </cell>
          <cell r="D16" t="str">
            <v>年度生产周数</v>
          </cell>
          <cell r="E16" t="str">
            <v>Prod.wochen [w / Jahr]:</v>
          </cell>
          <cell r="F16" t="str">
            <v>Weeks per year [no.]:</v>
          </cell>
          <cell r="G16" t="str">
            <v>Semanas de produccion [w / año]</v>
          </cell>
          <cell r="H16" t="str">
            <v>Prod.wochen [w / an]</v>
          </cell>
          <cell r="I16" t="str">
            <v>Termelési hetek [hét/év]</v>
          </cell>
          <cell r="J16" t="str">
            <v>Prod.wochen [w / år]</v>
          </cell>
          <cell r="K16" t="str">
            <v>Semanas/ano [no.]</v>
          </cell>
          <cell r="L16" t="str">
            <v>Рабочих недель в году</v>
          </cell>
        </row>
        <row r="17">
          <cell r="C17" t="str">
            <v>Maximální objem [vozidel / Rok]</v>
          </cell>
          <cell r="D17" t="str">
            <v>峰值(车套/年)</v>
          </cell>
          <cell r="E17" t="str">
            <v>Peakvolumen [Stück / Jahr]</v>
          </cell>
          <cell r="F17" t="str">
            <v>Peakvolume [no. / year]</v>
          </cell>
          <cell r="G17" t="str">
            <v>Volumen pico [veh. / Año]</v>
          </cell>
          <cell r="H17" t="str">
            <v>Volume de pointe [de véh. / Année]</v>
          </cell>
          <cell r="I17" t="str">
            <v>Csúcsdarabszám [auto/év]</v>
          </cell>
          <cell r="J17" t="str">
            <v>Peak volum [kjt. / År]</v>
          </cell>
          <cell r="K17" t="str">
            <v>Volume de pico [veh. / Ano]</v>
          </cell>
          <cell r="L17" t="str">
            <v>Пиковый объём (авто. / год)</v>
          </cell>
        </row>
        <row r="18">
          <cell r="C18" t="str">
            <v>Flexibilita [±%]</v>
          </cell>
          <cell r="D18" t="str">
            <v>产能调节比率[±％]</v>
          </cell>
          <cell r="E18" t="str">
            <v>Flexibilität [± %]</v>
          </cell>
          <cell r="F18" t="str">
            <v>Flexibility [± %]</v>
          </cell>
          <cell r="G18" t="str">
            <v>Flexibilidad [±%]</v>
          </cell>
          <cell r="H18" t="str">
            <v>Flexibilité [±%]</v>
          </cell>
          <cell r="I18" t="str">
            <v>Rugalmasság [±%]</v>
          </cell>
          <cell r="J18" t="str">
            <v>Fleksibilitet [±%]</v>
          </cell>
          <cell r="K18" t="str">
            <v>Flexibilidade [±%]</v>
          </cell>
          <cell r="L18" t="str">
            <v>Возможное отклонение кол-ва (± %)</v>
          </cell>
        </row>
        <row r="19">
          <cell r="C19" t="str">
            <v>Množství dílů na jedno vozidlo [ks / voz.]</v>
          </cell>
          <cell r="D19" t="str">
            <v>零件數量[件/车套]</v>
          </cell>
          <cell r="E19" t="str">
            <v>Anzahl Teile [Stück / Fzg.]</v>
          </cell>
          <cell r="F19" t="str">
            <v>No. of pieces per vehicles</v>
          </cell>
          <cell r="G19" t="str">
            <v>Número de piezas [pieza / veh.]</v>
          </cell>
          <cell r="H19" t="str">
            <v>Nombre de pièces [pièce / véh.]</v>
          </cell>
          <cell r="I19" t="str">
            <v>Alkatrészek száma [termék/autó]</v>
          </cell>
          <cell r="J19" t="str">
            <v>Antall deler [brikke / kjøretÃ.]</v>
          </cell>
          <cell r="K19" t="str">
            <v>Número de peças/veículo</v>
          </cell>
          <cell r="L19" t="str">
            <v>Количество деталей (шт/автомобиль)</v>
          </cell>
        </row>
        <row r="20">
          <cell r="C20" t="str">
            <v>Vzorce</v>
          </cell>
          <cell r="D20" t="str">
            <v>公式</v>
          </cell>
          <cell r="E20" t="str">
            <v>Formel</v>
          </cell>
          <cell r="F20" t="str">
            <v>Formula</v>
          </cell>
          <cell r="G20" t="str">
            <v>Fórmula</v>
          </cell>
          <cell r="H20" t="str">
            <v>Formule</v>
          </cell>
          <cell r="I20" t="str">
            <v>Formula</v>
          </cell>
          <cell r="J20" t="str">
            <v>Formula</v>
          </cell>
          <cell r="K20" t="str">
            <v>Fórmula</v>
          </cell>
          <cell r="L20" t="str">
            <v>Формула</v>
          </cell>
        </row>
        <row r="21">
          <cell r="C21" t="str">
            <v>Proces 1</v>
          </cell>
          <cell r="D21" t="str">
            <v>工序1</v>
          </cell>
          <cell r="E21" t="str">
            <v>Prozess 1</v>
          </cell>
          <cell r="F21" t="str">
            <v>Process 1</v>
          </cell>
          <cell r="G21" t="str">
            <v>Proceso 1</v>
          </cell>
          <cell r="H21" t="str">
            <v>Procédé 1</v>
          </cell>
          <cell r="I21" t="str">
            <v>Folyamat 1</v>
          </cell>
          <cell r="J21" t="str">
            <v>Prosess 1</v>
          </cell>
          <cell r="K21" t="str">
            <v>Processo 1</v>
          </cell>
          <cell r="L21" t="str">
            <v>Процесс 1</v>
          </cell>
        </row>
        <row r="22">
          <cell r="C22" t="str">
            <v>Proces 2</v>
          </cell>
          <cell r="D22" t="str">
            <v>工序2</v>
          </cell>
          <cell r="E22" t="str">
            <v>Prozess 2</v>
          </cell>
          <cell r="F22" t="str">
            <v>Process 2</v>
          </cell>
          <cell r="G22" t="str">
            <v>Proceso 2</v>
          </cell>
          <cell r="H22" t="str">
            <v>Procédé 2</v>
          </cell>
          <cell r="I22" t="str">
            <v>Folyamat 2</v>
          </cell>
          <cell r="J22" t="str">
            <v>Prosess 2</v>
          </cell>
          <cell r="K22" t="str">
            <v>Processo 2</v>
          </cell>
          <cell r="L22" t="str">
            <v>Процесс 2</v>
          </cell>
        </row>
        <row r="23">
          <cell r="C23" t="str">
            <v>Proces 3</v>
          </cell>
          <cell r="D23" t="str">
            <v>工序3</v>
          </cell>
          <cell r="E23" t="str">
            <v>Prozess 3</v>
          </cell>
          <cell r="F23" t="str">
            <v>Process 3</v>
          </cell>
          <cell r="G23" t="str">
            <v>Proceso 3</v>
          </cell>
          <cell r="H23" t="str">
            <v>Procédé 3</v>
          </cell>
          <cell r="I23" t="str">
            <v>Folyamat 3</v>
          </cell>
          <cell r="J23" t="str">
            <v>Prosess 3</v>
          </cell>
          <cell r="K23" t="str">
            <v>Processo 3</v>
          </cell>
          <cell r="L23" t="str">
            <v>Процесс 3</v>
          </cell>
        </row>
        <row r="24">
          <cell r="C24" t="str">
            <v>Proces 4</v>
          </cell>
          <cell r="D24" t="str">
            <v>工序4</v>
          </cell>
          <cell r="E24" t="str">
            <v>Prozess 4</v>
          </cell>
          <cell r="F24" t="str">
            <v>Process 4</v>
          </cell>
          <cell r="G24" t="str">
            <v>Proceso 4</v>
          </cell>
          <cell r="H24" t="str">
            <v>Procédé 4</v>
          </cell>
          <cell r="I24" t="str">
            <v>Folyamat 4</v>
          </cell>
          <cell r="J24" t="str">
            <v>Prosess 4</v>
          </cell>
          <cell r="K24" t="str">
            <v>Processo 4</v>
          </cell>
          <cell r="L24" t="str">
            <v>Процесс 4</v>
          </cell>
        </row>
        <row r="25">
          <cell r="C25" t="str">
            <v>Proces 5</v>
          </cell>
          <cell r="D25" t="str">
            <v>工序5</v>
          </cell>
          <cell r="E25" t="str">
            <v>Prozess 5</v>
          </cell>
          <cell r="F25" t="str">
            <v>Process 5</v>
          </cell>
          <cell r="G25" t="str">
            <v>Proceso 5</v>
          </cell>
          <cell r="H25" t="str">
            <v>Procédé 5</v>
          </cell>
          <cell r="I25" t="str">
            <v>Folyamat 5</v>
          </cell>
          <cell r="J25" t="str">
            <v>Prosess 5</v>
          </cell>
          <cell r="K25" t="str">
            <v>Processo 5</v>
          </cell>
          <cell r="L25" t="str">
            <v>Процесс 5</v>
          </cell>
        </row>
        <row r="26">
          <cell r="C26" t="str">
            <v>Plánování kapacit</v>
          </cell>
          <cell r="D26" t="str">
            <v>产能策划</v>
          </cell>
          <cell r="E26" t="str">
            <v>Kapazitätsplanung</v>
          </cell>
          <cell r="F26" t="str">
            <v>Capacity Planning</v>
          </cell>
          <cell r="G26" t="str">
            <v>Planificación de la capacidad</v>
          </cell>
          <cell r="H26" t="str">
            <v>Planification des capacités</v>
          </cell>
          <cell r="I26" t="str">
            <v>Kapacitástervezés</v>
          </cell>
          <cell r="J26" t="str">
            <v>Kapasitetsplanlegging</v>
          </cell>
          <cell r="K26" t="str">
            <v>Planejamento de Capacidade</v>
          </cell>
          <cell r="L26" t="str">
            <v>Планирование мощностей</v>
          </cell>
        </row>
        <row r="27">
          <cell r="C27" t="str">
            <v>Směn za den [množství / den]</v>
          </cell>
          <cell r="D27" t="str">
            <v>每天班次数</v>
          </cell>
          <cell r="E27" t="str">
            <v>Schichten [Anzahl / Tag]</v>
          </cell>
          <cell r="F27" t="str">
            <v>Shifts per day [no.]</v>
          </cell>
          <cell r="G27" t="str">
            <v>Capas [número / día]</v>
          </cell>
          <cell r="H27" t="str">
            <v>Couches [numéro / jour]</v>
          </cell>
          <cell r="I27" t="str">
            <v>Műszakok száma / nap</v>
          </cell>
          <cell r="J27" t="str">
            <v>Layers [nummer / dag]</v>
          </cell>
          <cell r="K27" t="str">
            <v>Turnos/dia [no.]</v>
          </cell>
          <cell r="L27" t="str">
            <v>Рабочих смен в день (кол-во)</v>
          </cell>
        </row>
        <row r="28">
          <cell r="C28" t="str">
            <v>Procento vyhrazené pro Benteler [%]</v>
          </cell>
          <cell r="D28" t="str">
            <v>给与BENTELER的产能比例</v>
          </cell>
          <cell r="E28" t="str">
            <v>Anteil reserviert für BENTELER [%]</v>
          </cell>
          <cell r="F28" t="str">
            <v>Percentage dedicated to BENTELER [%]</v>
          </cell>
          <cell r="G28" t="str">
            <v>Comparte reservado para BENTELER [%]</v>
          </cell>
          <cell r="H28" t="str">
            <v>Capital réservée aux BENTELER [%]</v>
          </cell>
          <cell r="I28" t="str">
            <v>BENTELER részére foglalt [%]</v>
          </cell>
          <cell r="J28" t="str">
            <v>Del reservert for BENTELER [%]</v>
          </cell>
          <cell r="K28" t="str">
            <v>Porcentagem decicado à Benteler [%]</v>
          </cell>
          <cell r="L28" t="str">
            <v>Производственная мощность зарезервированная для BENTELER (%)</v>
          </cell>
        </row>
        <row r="29">
          <cell r="C29" t="str">
            <v>Hodin za směnu [h / směna]</v>
          </cell>
          <cell r="D29" t="str">
            <v>每班小时数[小时]</v>
          </cell>
          <cell r="E29" t="str">
            <v>Stunden [h / Schicht]</v>
          </cell>
          <cell r="F29" t="str">
            <v>Hours per Shift [h]</v>
          </cell>
          <cell r="G29" t="str">
            <v>Horas [h / capa]</v>
          </cell>
          <cell r="H29" t="str">
            <v>Heures [h / couche]</v>
          </cell>
          <cell r="I29" t="str">
            <v>Órák száma / műszak]</v>
          </cell>
          <cell r="J29" t="str">
            <v>Time [h / lag]</v>
          </cell>
          <cell r="K29" t="str">
            <v>Horas/turno [h]</v>
          </cell>
          <cell r="L29" t="str">
            <v>Рабочих часов в смену</v>
          </cell>
        </row>
        <row r="30">
          <cell r="C30" t="str">
            <v>Přestávka [h / směna]</v>
          </cell>
          <cell r="D30" t="str">
            <v>每班休息时间[小时/班次]</v>
          </cell>
          <cell r="E30" t="str">
            <v>Pausenzeiten [h / Schicht]</v>
          </cell>
          <cell r="F30" t="str">
            <v>Breaks [h / shift]</v>
          </cell>
          <cell r="G30" t="str">
            <v>Escapadas [h / capa]</v>
          </cell>
          <cell r="H30" t="str">
            <v>Pauses [h / couche]</v>
          </cell>
          <cell r="I30" t="str">
            <v>Szünetek [h / műszak]</v>
          </cell>
          <cell r="J30" t="str">
            <v>Pauser [h / lag]</v>
          </cell>
          <cell r="K30" t="str">
            <v>Quantidade de Paradas [h/turno]</v>
          </cell>
          <cell r="L30" t="str">
            <v>Перерывы (часов в смену)</v>
          </cell>
        </row>
        <row r="31">
          <cell r="C31" t="str">
            <v>Výrobních dnů v týdnu [den / týden]</v>
          </cell>
          <cell r="D31" t="str">
            <v>每周生产天数[天 /周]</v>
          </cell>
          <cell r="E31" t="str">
            <v>Produktionstage [d / Woche]</v>
          </cell>
          <cell r="F31" t="str">
            <v>Days per week [no.]</v>
          </cell>
          <cell r="G31" t="str">
            <v>Día de producción [d / semana]</v>
          </cell>
          <cell r="H31" t="str">
            <v>Jours de production [d / semaine]</v>
          </cell>
          <cell r="I31" t="str">
            <v xml:space="preserve">Termelési napok száma / hét </v>
          </cell>
          <cell r="J31" t="str">
            <v>Produksjonsdager [d / uke]</v>
          </cell>
          <cell r="K31" t="str">
            <v>Dias /semana [no.]</v>
          </cell>
          <cell r="L31" t="str">
            <v>Рабочих дней в неделю (кол-во)</v>
          </cell>
        </row>
        <row r="32">
          <cell r="C32" t="str">
            <v>Výrobních týdnů v roce [týden / rok]</v>
          </cell>
          <cell r="D32" t="str">
            <v>年度工作周数[周]</v>
          </cell>
          <cell r="E32" t="str">
            <v>Produktionswochen [w / Jahr]</v>
          </cell>
          <cell r="F32" t="str">
            <v>Weeks per year [no.]</v>
          </cell>
          <cell r="G32" t="str">
            <v>Semana de producción [w / año]</v>
          </cell>
          <cell r="H32" t="str">
            <v>Semaines de production [w / an]</v>
          </cell>
          <cell r="I32" t="str">
            <v>Termelési hetek száma / év]</v>
          </cell>
          <cell r="J32" t="str">
            <v>Produksjons uker [w / år]</v>
          </cell>
          <cell r="K32" t="str">
            <v>Semanas/ano [no.]</v>
          </cell>
          <cell r="L32" t="str">
            <v>Рабочих недель в году (кол-во)</v>
          </cell>
        </row>
        <row r="33">
          <cell r="C33" t="str">
            <v>Dostupný čas za týden [h / týden]</v>
          </cell>
          <cell r="D33" t="str">
            <v>每周可获得时间[小时 /周]</v>
          </cell>
          <cell r="E33" t="str">
            <v>Verfügbare Zeit [h / Woche]</v>
          </cell>
          <cell r="F33" t="str">
            <v>Available time per week [h]</v>
          </cell>
          <cell r="G33" t="str">
            <v>Tiempo disponible [h / semana]</v>
          </cell>
          <cell r="H33" t="str">
            <v>Le temps disponible [h / semaine]</v>
          </cell>
          <cell r="I33" t="str">
            <v>Rendelkezésre állási idő [h / hét]</v>
          </cell>
          <cell r="J33" t="str">
            <v>Tilgjengelig tid [t / uke]</v>
          </cell>
          <cell r="K33" t="str">
            <v>Tempo disponível por semana [h]</v>
          </cell>
          <cell r="L33" t="str">
            <v>Доступное время в неделю (часов)</v>
          </cell>
        </row>
        <row r="34">
          <cell r="C34" t="str">
            <v>Dostupnch směn za rok [směny / rok]</v>
          </cell>
          <cell r="D34" t="str">
            <v>年度可获得班次[班次]</v>
          </cell>
          <cell r="E34" t="str">
            <v>Verfügbare Zeit [Schichten / Jahr]</v>
          </cell>
          <cell r="F34" t="str">
            <v>Available shifts per year [no.]</v>
          </cell>
          <cell r="G34" t="str">
            <v>Tiempo disponible [capas / año]</v>
          </cell>
          <cell r="H34" t="str">
            <v>Le temps disponible [couches / an]</v>
          </cell>
          <cell r="I34" t="str">
            <v>Műszakok száma [Műszak / év]</v>
          </cell>
          <cell r="J34" t="str">
            <v>Tilgjengelig tid [lag / år]</v>
          </cell>
          <cell r="K34" t="str">
            <v>Turnos disponível por ano [no.]</v>
          </cell>
          <cell r="L34" t="str">
            <v>Доступно смен в году (кол-во)</v>
          </cell>
        </row>
        <row r="35">
          <cell r="C35" t="str">
            <v>Plánované prostoje</v>
          </cell>
          <cell r="D35" t="str">
            <v>计划停机时间</v>
          </cell>
          <cell r="E35" t="str">
            <v>III. Geplanter Ausfall vor Prozessentwicklung</v>
          </cell>
          <cell r="F35" t="str">
            <v>III. Calculated Downtime before process development</v>
          </cell>
          <cell r="G35" t="str">
            <v>El tiempo de inactividad planificado</v>
          </cell>
          <cell r="H35" t="str">
            <v>Temps d'arrêt planifié</v>
          </cell>
          <cell r="I35" t="str">
            <v>Tervezett leállás</v>
          </cell>
          <cell r="J35" t="str">
            <v>Planlagt nedetid</v>
          </cell>
          <cell r="K35" t="str">
            <v>Tempo de inatividade planejado</v>
          </cell>
          <cell r="L35" t="str">
            <v>Плановые остановки</v>
          </cell>
        </row>
        <row r="36">
          <cell r="C36" t="str">
            <v>Potřebná doba na výměnu nástroje [min. / stroj]</v>
          </cell>
          <cell r="D36" t="str">
            <v>换模时间[分钟/设备]</v>
          </cell>
          <cell r="E36" t="str">
            <v>Werkzeugwechselzeit [min. / Maschine]</v>
          </cell>
          <cell r="F36" t="str">
            <v>Changeover Time of Tool [min. / machine]</v>
          </cell>
          <cell r="G36" t="str">
            <v>Herramienta tiempo de cambio de [min. / Máquina]</v>
          </cell>
          <cell r="H36" t="str">
            <v>Outil temps de changement [min. / Machine]</v>
          </cell>
          <cell r="I36" t="str">
            <v>Szerszámcsere idő [perc / szerszám]</v>
          </cell>
          <cell r="J36" t="str">
            <v>Skifte av verktøy [min. / Machine]</v>
          </cell>
          <cell r="K36" t="str">
            <v>Tempo  de Setup Ferramenta [min./máquina]</v>
          </cell>
          <cell r="L36" t="str">
            <v>Время смены инструмента (минут/станок)</v>
          </cell>
        </row>
        <row r="37">
          <cell r="C37" t="str">
            <v>Výrobní dávky za rok [čís. / rok]</v>
          </cell>
          <cell r="D37" t="str">
            <v>年度生产批次数[批次/年]</v>
          </cell>
          <cell r="E37" t="str">
            <v>Fertigungslose [Lose / Jahr]</v>
          </cell>
          <cell r="F37" t="str">
            <v>Production lots per year [no.]</v>
          </cell>
          <cell r="G37" t="str">
            <v>Lotes de producción [lotes / año]</v>
          </cell>
          <cell r="H37" t="str">
            <v>Les lots de production [beaucoup / an]</v>
          </cell>
          <cell r="I37" t="str">
            <v>Termelési tételek [egység / év]</v>
          </cell>
          <cell r="J37" t="str">
            <v>Produksjons masse [masse / år]</v>
          </cell>
          <cell r="K37" t="str">
            <v>Lotes de produção [lotes / ano]</v>
          </cell>
          <cell r="L37" t="str">
            <v>Производственных партий в год (кол-во)</v>
          </cell>
        </row>
        <row r="38">
          <cell r="C38" t="str">
            <v>Počet výměn za směnu [číslo / směna]</v>
          </cell>
          <cell r="D38" t="str">
            <v>每班换模次数[次数]</v>
          </cell>
          <cell r="E38" t="str">
            <v>Werkzeugwechsel [Anzahl / Schicht]</v>
          </cell>
          <cell r="F38" t="str">
            <v>Changeovers per shift [no.]</v>
          </cell>
          <cell r="G38" t="str">
            <v>Cambio de herramienta [número / capa]</v>
          </cell>
          <cell r="H38" t="str">
            <v>Changement d'outil [numéro / couche]</v>
          </cell>
          <cell r="I38" t="str">
            <v>Szerszámcserék száma / műszak</v>
          </cell>
          <cell r="J38" t="str">
            <v>Skifte av verktøy [nummer / lag]</v>
          </cell>
          <cell r="K38" t="str">
            <v>Setup por turno [no.]</v>
          </cell>
          <cell r="L38" t="str">
            <v>Смена инструмента (кол-во/смена)</v>
          </cell>
        </row>
        <row r="39">
          <cell r="C39" t="str">
            <v>Výměna nástroje v rámci dávky [číslo / stroj / dávka]</v>
          </cell>
          <cell r="D39" t="str">
            <v>每批次换模次数[次数/设备]</v>
          </cell>
          <cell r="E39" t="str">
            <v>Werkzeugwechsel [Anzahl / Maschine / Los]</v>
          </cell>
          <cell r="F39" t="str">
            <v>Tool changes per lot [no. / machine]</v>
          </cell>
          <cell r="G39" t="str">
            <v>Cambio de herramienta [número / máquina / lote]</v>
          </cell>
          <cell r="H39" t="str">
            <v>Changement d'outil [nombre / la machine / lot]</v>
          </cell>
          <cell r="I39" t="str">
            <v>Szerszámcsere egységenként [szám / gép / műszak]</v>
          </cell>
          <cell r="J39" t="str">
            <v>Skifte av verktøy [nummer / maskin / lot]</v>
          </cell>
          <cell r="K39" t="str">
            <v>Trocas de ferramentas por lote [no./máquina]</v>
          </cell>
          <cell r="L39" t="str">
            <v>Смена инструмента  (кол-во/станок/производственная партия)</v>
          </cell>
        </row>
        <row r="40">
          <cell r="C40" t="str">
            <v>Plánovaná údržba [min. / stroj / směna]</v>
          </cell>
          <cell r="D40" t="str">
            <v>计划保养时间[分钟/设备/班次]</v>
          </cell>
          <cell r="E40" t="str">
            <v>Geplante Instandhaltung [min / Maschine / Schicht]</v>
          </cell>
          <cell r="F40" t="str">
            <v>Planned Maintenance [min / machine / shift]</v>
          </cell>
          <cell r="G40" t="str">
            <v>Mantenimiento planificado [min / máquina / película]</v>
          </cell>
          <cell r="H40" t="str">
            <v>Maintenance planifiée [min / Machine / film]</v>
          </cell>
          <cell r="I40" t="str">
            <v>Tervezett karbantartási idő [perc / gép / műszak]</v>
          </cell>
          <cell r="J40" t="str">
            <v>Planlagt vedlikehold [min / maskin / film]</v>
          </cell>
          <cell r="K40" t="str">
            <v>Manutenção planejada [min / máquina / filme]</v>
          </cell>
          <cell r="L40" t="str">
            <v>Плановое обслуживание (минут/станок/смена)</v>
          </cell>
        </row>
        <row r="41">
          <cell r="C41" t="str">
            <v>Plánovaný prostoj [h. / týden]</v>
          </cell>
          <cell r="D41" t="str">
            <v>计划停机时间[小时/周]</v>
          </cell>
          <cell r="E41" t="str">
            <v xml:space="preserve">Projektierte Stillstandzeit [h / Maschine / Fertigungslos] </v>
          </cell>
          <cell r="F41" t="str">
            <v xml:space="preserve">Projected Downtime [h / maschine / production lot] </v>
          </cell>
          <cell r="G41" t="str">
            <v>El tiempo de inactividad configurado [h / semana]</v>
          </cell>
          <cell r="H41" t="str">
            <v>Les temps d'arrêt configuré [h / semaine]</v>
          </cell>
          <cell r="I41" t="str">
            <v>Tervezett leállás [h / hét]</v>
          </cell>
          <cell r="J41" t="str">
            <v>Konfigurert nedetid [t / uke]</v>
          </cell>
          <cell r="K41" t="str">
            <v>Perda projetada [h/semana]</v>
          </cell>
          <cell r="L41" t="str">
            <v>Плановое время простоев (часов в неделю)</v>
          </cell>
        </row>
        <row r="42">
          <cell r="C42" t="str">
            <v>Dostupnost zařízení [%]</v>
          </cell>
          <cell r="D42" t="str">
            <v>设备利用率[％]</v>
          </cell>
          <cell r="E42" t="str">
            <v>Anlagen Verfügbarkeit [%]</v>
          </cell>
          <cell r="F42" t="str">
            <v>Equipment Availability [%]</v>
          </cell>
          <cell r="G42" t="str">
            <v>Disponibilidad de los equipos [%]</v>
          </cell>
          <cell r="H42" t="str">
            <v>Disponibilité des équipements [de%]</v>
          </cell>
          <cell r="I42" t="str">
            <v>Berendezések rendelkezésre állása [%]</v>
          </cell>
          <cell r="J42" t="str">
            <v>Tilgjengeligheten utstyr [%]</v>
          </cell>
          <cell r="K42" t="str">
            <v>Disponibilidade Equipamento [%]</v>
          </cell>
          <cell r="L42" t="str">
            <v>Доступность оборудования (%)</v>
          </cell>
        </row>
        <row r="43">
          <cell r="C43" t="str">
            <v>Plánovaný odpad (%)</v>
          </cell>
          <cell r="D43" t="str">
            <v>计划合格率（％）</v>
          </cell>
          <cell r="E43" t="str">
            <v>Geplanter Ausfall (%)</v>
          </cell>
          <cell r="F43" t="str">
            <v>Projected Quality Rate (%)</v>
          </cell>
          <cell r="G43" t="str">
            <v>Pérdida Planeado (%)</v>
          </cell>
          <cell r="H43" t="str">
            <v>La perte prévu (%)</v>
          </cell>
          <cell r="I43" t="str">
            <v>Tervezett kieső (%)</v>
          </cell>
          <cell r="J43" t="str">
            <v>Planlagt tap (%)</v>
          </cell>
          <cell r="K43" t="str">
            <v>Perda Qualidade Planejada (%)</v>
          </cell>
          <cell r="L43" t="str">
            <v>Планируемые показатели брака (%)</v>
          </cell>
        </row>
        <row r="44">
          <cell r="C44" t="str">
            <v>Plánovaný odpad a vícepráce [%]</v>
          </cell>
          <cell r="D44" t="str">
            <v>计划报废和返工率 [%]</v>
          </cell>
          <cell r="E44" t="str">
            <v>Geplanter Ausschuss und Nacharbeit [%]</v>
          </cell>
          <cell r="F44" t="str">
            <v>Projected percent of scrap and rework [%]</v>
          </cell>
          <cell r="G44" t="str">
            <v>Interrupción y reanudación planificada [%]</v>
          </cell>
          <cell r="H44" t="str">
            <v>Arrêt planifié et retouches [%]</v>
          </cell>
          <cell r="I44" t="str">
            <v>Tervezett kieső és utómunka [%]</v>
          </cell>
          <cell r="J44" t="str">
            <v>Planlagt driftsstans og omarbeiding [%]</v>
          </cell>
          <cell r="K44" t="str">
            <v>Percentual de refugo e retrabalho projetado [%]</v>
          </cell>
          <cell r="L44" t="str">
            <v>Планируемый брак включая доработки/ремонт (%)</v>
          </cell>
        </row>
        <row r="45">
          <cell r="C45" t="str">
            <v>Plánovaný kvalitativní výkon [%]</v>
          </cell>
          <cell r="D45" t="str">
            <v>计划合格率[%]</v>
          </cell>
          <cell r="E45" t="str">
            <v>Geplante Qualitätsleistung [%]</v>
          </cell>
          <cell r="F45" t="str">
            <v>Projected Quality Rate [%]</v>
          </cell>
          <cell r="G45" t="str">
            <v>Rendimiento de calidad planeado [%]</v>
          </cell>
          <cell r="H45" t="str">
            <v>Performance de qualité prévu [de%]</v>
          </cell>
          <cell r="I45" t="str">
            <v>Tervezett minőségi teljesítmény [%]</v>
          </cell>
          <cell r="J45" t="str">
            <v>Planlagt kvalitet ytelse [%]</v>
          </cell>
          <cell r="K45" t="str">
            <v>Desempenho de qualidade planejado [%]</v>
          </cell>
          <cell r="L45" t="str">
            <v>Планируемые показатели качества/выход годного (%)</v>
          </cell>
        </row>
        <row r="46">
          <cell r="C46" t="str">
            <v>Plánovaná kapacita</v>
          </cell>
          <cell r="D46" t="str">
            <v>计划产能</v>
          </cell>
          <cell r="E46" t="str">
            <v>Geplante Kapazität</v>
          </cell>
          <cell r="F46" t="str">
            <v>Planned Capacity</v>
          </cell>
          <cell r="G46" t="str">
            <v>Capacidad prevista</v>
          </cell>
          <cell r="H46" t="str">
            <v>Capacité prévue</v>
          </cell>
          <cell r="I46" t="str">
            <v>Tervezett kapacitás</v>
          </cell>
          <cell r="J46" t="str">
            <v>Planlagt kapasitet</v>
          </cell>
          <cell r="K46" t="str">
            <v>Capacidade planejada</v>
          </cell>
          <cell r="L46" t="str">
            <v>Планируемая мощность</v>
          </cell>
        </row>
        <row r="47">
          <cell r="C47" t="str">
            <v>Takt pro zajištění denního objemu dílů [s / díl]</v>
          </cell>
          <cell r="D47" t="str">
            <v xml:space="preserve">计划日产量的单件周期[秒/每件] </v>
          </cell>
          <cell r="E47" t="str">
            <v xml:space="preserve">Taktzeit um tägl. Volumen zu erfüllen [s / Teil] </v>
          </cell>
          <cell r="F47" t="str">
            <v xml:space="preserve">Cycle time to cover DPV [s / part] </v>
          </cell>
          <cell r="G47" t="str">
            <v>Para cumplir con el tiempo de ciclo por el diario. Volumen [s / parte]</v>
          </cell>
          <cell r="H47" t="str">
            <v>Pour répondre temps de cycle par le quotidien. Volume [s / partie]</v>
          </cell>
          <cell r="I47" t="str">
            <v>Taktidő a darabszám teljesüléséhez [s / termék]</v>
          </cell>
          <cell r="J47" t="str">
            <v>For å møte syklus tid ved daglig. Volum [s / del]</v>
          </cell>
          <cell r="K47" t="str">
            <v>Tempo ciclo para cobrir DVP [s/peça]</v>
          </cell>
          <cell r="L47" t="str">
            <v>Время производства для покрытия дневного объема (секунд/деталь )</v>
          </cell>
        </row>
        <row r="48">
          <cell r="C48" t="str">
            <v>Plánovaný ideální takt [s / díl]</v>
          </cell>
          <cell r="D48" t="str">
            <v>计划的理论单件生产周期[秒/每件]</v>
          </cell>
          <cell r="E48" t="str">
            <v>Geplante theor. Taktzeit [s / Teil]</v>
          </cell>
          <cell r="F48" t="str">
            <v>Planned ideal cycle time [s / part]</v>
          </cell>
          <cell r="G48" t="str">
            <v>Planeado theor. Tiempo de ciclo [s / parte]</v>
          </cell>
          <cell r="H48" t="str">
            <v>Prévu theor. Temps de cycle [s / partie]</v>
          </cell>
          <cell r="I48" t="str">
            <v>Tervezett elméleti taktidő [s / termék]</v>
          </cell>
          <cell r="J48" t="str">
            <v>Planlagt theor. Cycle [s / del]</v>
          </cell>
          <cell r="K48" t="str">
            <v>Tempo de ciclo ideal planejado [s/peça]</v>
          </cell>
          <cell r="L48" t="str">
            <v>Планируемое теоретическое  время производства (секунд/деталь)</v>
          </cell>
        </row>
        <row r="49">
          <cell r="C49" t="str">
            <v>Plánovaná kapacita [dílů / den]</v>
          </cell>
          <cell r="D49" t="str">
            <v xml:space="preserve">计划产能 [件/天数] </v>
          </cell>
          <cell r="E49" t="str">
            <v xml:space="preserve">Geplante Kapazität [Teile / Tag] </v>
          </cell>
          <cell r="F49" t="str">
            <v xml:space="preserve">Planned capacity [parts / day] </v>
          </cell>
          <cell r="G49" t="str">
            <v>Capacidad prevista [piezas / día]</v>
          </cell>
          <cell r="H49" t="str">
            <v>Capacité prévue [pièces / jour]</v>
          </cell>
          <cell r="I49" t="str">
            <v>Tervezett kapacitás [alkatrész / nap]</v>
          </cell>
          <cell r="J49" t="str">
            <v>Planlagt kapasitet [deler / dag]</v>
          </cell>
          <cell r="K49" t="str">
            <v>Capacidade planejada [peças / dia]</v>
          </cell>
          <cell r="L49" t="str">
            <v>Планируемая производственная мощность (детали/день)</v>
          </cell>
        </row>
        <row r="50">
          <cell r="C50" t="str">
            <v>Reálná kapacita</v>
          </cell>
          <cell r="D50" t="str">
            <v>生产运行</v>
          </cell>
          <cell r="E50" t="str">
            <v>IV. Erwarter Ausschuss vor Prozessentwicklung</v>
          </cell>
          <cell r="F50" t="str">
            <v>IV. Estimated  Scrap Rate Before Process Development</v>
          </cell>
          <cell r="G50" t="str">
            <v>La capacidad real</v>
          </cell>
          <cell r="H50" t="str">
            <v>La capacité réelle</v>
          </cell>
          <cell r="I50" t="str">
            <v>Tényleges kapacitás</v>
          </cell>
          <cell r="J50" t="str">
            <v>Faktiske kapasiteten</v>
          </cell>
          <cell r="K50" t="str">
            <v>Capacidade Real</v>
          </cell>
          <cell r="L50" t="str">
            <v>Фактическая производственная мощность</v>
          </cell>
        </row>
        <row r="51">
          <cell r="C51" t="str">
            <v>Doba trvání výrobního procesu [min]</v>
          </cell>
          <cell r="D51" t="str">
            <v>实际运行时间[分钟]</v>
          </cell>
          <cell r="E51" t="str">
            <v>Dauer des Produktionslaufs [min]</v>
          </cell>
          <cell r="F51" t="str">
            <v>Duration of production run [min]</v>
          </cell>
          <cell r="G51" t="str">
            <v>Duración de la campaña de producción [min]</v>
          </cell>
          <cell r="H51" t="str">
            <v>Durée de la campagne de production [min]</v>
          </cell>
          <cell r="I51" t="str">
            <v>Gyártás időtartama  [perc]</v>
          </cell>
          <cell r="J51" t="str">
            <v>Varighet av produksjons drives [min]</v>
          </cell>
          <cell r="K51" t="str">
            <v>Duração da produção [min]</v>
          </cell>
          <cell r="L51" t="str">
            <v>Продолжительность производственного периода (минут)</v>
          </cell>
        </row>
        <row r="52">
          <cell r="C52" t="str">
            <v>Celkové plánované odstávky (přestávky, ...) [min]</v>
          </cell>
          <cell r="D52" t="str">
            <v>计划总停机时间（休息， ...) [分钟]</v>
          </cell>
          <cell r="E52" t="str">
            <v>Summe geplante Stillstandzeiten (Pausen, ...) [min]</v>
          </cell>
          <cell r="F52" t="str">
            <v>Total planned downtime (breaks, ...) [min]</v>
          </cell>
          <cell r="G52" t="str">
            <v>El tiempo de inactividad planificado totales (roturas, ...) [min]</v>
          </cell>
          <cell r="H52" t="str">
            <v>Temps d'arrêt planifiés Total (pauses, ...) [MIN]</v>
          </cell>
          <cell r="I52" t="str">
            <v>Összes tervezett leállás (szünetek, ...) [perc]</v>
          </cell>
          <cell r="J52" t="str">
            <v>Totalt planlagt nedetid (pauser, ...) [min]</v>
          </cell>
          <cell r="K52" t="str">
            <v>Total de paradas planejadas [min]</v>
          </cell>
          <cell r="L52" t="str">
            <v>Всего запланированных простоев (перерывы, ...) (минут)</v>
          </cell>
        </row>
        <row r="53">
          <cell r="C53" t="str">
            <v>Celkové neplánované odstávky (poruchy, …) [minuty]</v>
          </cell>
          <cell r="D53" t="str">
            <v>非计划总停机时间(设备故障, ...) [分钟]</v>
          </cell>
          <cell r="E53" t="str">
            <v>Summe ungeplante Stillstandzeiten [min]</v>
          </cell>
          <cell r="F53" t="str">
            <v>Total unplanned downtime (breakdowns, ...) [min]</v>
          </cell>
          <cell r="G53" t="str">
            <v>Las paradas no planificadas total [minutos]</v>
          </cell>
          <cell r="H53" t="str">
            <v>Temps d'arrêt imprévus totale [minutes]</v>
          </cell>
          <cell r="I53" t="str">
            <v>Összes nem tervezett leállás [perc]</v>
          </cell>
          <cell r="J53" t="str">
            <v>Totalt planlagt nedetid [minutter]</v>
          </cell>
          <cell r="K53" t="str">
            <v>Total de paradas não planejadas [min]</v>
          </cell>
          <cell r="L53" t="str">
            <v>Всего внеплановых простоев (минут)</v>
          </cell>
        </row>
        <row r="54">
          <cell r="C54" t="str">
            <v>Celkově vyrobeno dílů [číslo]</v>
          </cell>
          <cell r="D54" t="str">
            <v>生产总件数[件数]</v>
          </cell>
          <cell r="E54" t="str">
            <v>Summe gefertigte Teile [Anzahl]</v>
          </cell>
          <cell r="F54" t="str">
            <v>Total produced parts [no.]</v>
          </cell>
          <cell r="G54" t="str">
            <v>Total de piezas fabricadas [número]</v>
          </cell>
          <cell r="H54" t="str">
            <v>Nombre de pièces fabriquées [numéro]</v>
          </cell>
          <cell r="I54" t="str">
            <v>Összes gyártott alkatrész [száma]</v>
          </cell>
          <cell r="J54" t="str">
            <v>Totalt produserte deler [nummer]</v>
          </cell>
          <cell r="K54" t="str">
            <v>Total de peças fabricadas [no.]</v>
          </cell>
          <cell r="L54" t="str">
            <v>Всего изготовлено деталей (кол-во)</v>
          </cell>
        </row>
        <row r="55">
          <cell r="C55" t="str">
            <v>Celkem blokováno / opraveno (off line) dílů [číslo]</v>
          </cell>
          <cell r="D55" t="str">
            <v>拒收/返工总件数[件数]</v>
          </cell>
          <cell r="E55" t="str">
            <v>Summe n.i.O. Teile [Anzahl]</v>
          </cell>
          <cell r="F55" t="str">
            <v>Total rejected / reworked (off line) parts [no.]</v>
          </cell>
          <cell r="G55" t="str">
            <v>Total NOK. Piezas [número]</v>
          </cell>
          <cell r="H55" t="str">
            <v>Total n.i.O. Pièces [numéro]</v>
          </cell>
          <cell r="I55" t="str">
            <v>Összes NOK alkatrész [száma]</v>
          </cell>
          <cell r="J55" t="str">
            <v>Total n.i.O. Deler [nummer]</v>
          </cell>
          <cell r="K55" t="str">
            <v>Total de Peças rejeitadas[no.]</v>
          </cell>
          <cell r="L55" t="str">
            <v>Всего отбраковано деталей (кол-во)</v>
          </cell>
        </row>
        <row r="56">
          <cell r="C56" t="str">
            <v>Celkem dobrých dílů [číslo]</v>
          </cell>
          <cell r="D56" t="str">
            <v>合格件总数[件数]</v>
          </cell>
          <cell r="E56" t="str">
            <v>Summe i.O. Teile [Anzahl]</v>
          </cell>
          <cell r="F56" t="str">
            <v>Total OK parts [no.]</v>
          </cell>
          <cell r="G56" t="str">
            <v>I.O. total Piezas [número]</v>
          </cell>
          <cell r="H56" t="str">
            <v>I.O. total Pièces [numéro]</v>
          </cell>
          <cell r="I56" t="str">
            <v>Összes OK alkatrész [száma]</v>
          </cell>
          <cell r="J56" t="str">
            <v>Total i.O. Deler [nummer]</v>
          </cell>
          <cell r="K56" t="str">
            <v>Total de Peças OK [no.]</v>
          </cell>
          <cell r="L56" t="str">
            <v>Всего годных деталей (кол-во)</v>
          </cell>
        </row>
        <row r="57">
          <cell r="C57" t="str">
            <v>Důvody poruch a blokovaných dílů / poznámky</v>
          </cell>
          <cell r="D57" t="str">
            <v>停机和拒收/返工件的原因</v>
          </cell>
          <cell r="E57" t="str">
            <v>Gründe für die Stillstände und die n.i.O. Teile / Notizen</v>
          </cell>
          <cell r="F57" t="str">
            <v>Reasons for breakdowns and rejected parts / notes</v>
          </cell>
          <cell r="G57" t="str">
            <v>Razones para las paradas y el NOK. Piezas / Notas</v>
          </cell>
          <cell r="H57" t="str">
            <v>Raisons pour les arrêts et l'n.i.O. Pièces / Notes</v>
          </cell>
          <cell r="I57" t="str">
            <v>NOK alkatrészek és leállások okai / Notes</v>
          </cell>
          <cell r="J57" t="str">
            <v>Årsaker til driftsstans og n.i.O. Deler / Noter</v>
          </cell>
          <cell r="K57" t="str">
            <v>Motivos para as paradas e peças NOK</v>
          </cell>
          <cell r="L57" t="str">
            <v>Причины для остановок и отбраковки деталей / Примечания</v>
          </cell>
        </row>
        <row r="58">
          <cell r="C58" t="str">
            <v>Doba cyklu [s / díl]</v>
          </cell>
          <cell r="D58" t="str">
            <v>单件的实际生产周期</v>
          </cell>
          <cell r="E58" t="str">
            <v>Taktzeit [s / Teil]</v>
          </cell>
          <cell r="F58" t="str">
            <v>Process actual cycle time [s / part]</v>
          </cell>
          <cell r="G58" t="str">
            <v>Tiempo de ciclo [s / parte]</v>
          </cell>
          <cell r="H58" t="str">
            <v>Temps de cycle [s / partie]</v>
          </cell>
          <cell r="I58" t="str">
            <v>Taktidő [s / termék]</v>
          </cell>
          <cell r="J58" t="str">
            <v>Syklus tid [s / del]</v>
          </cell>
          <cell r="K58" t="str">
            <v>Tempo de ciclo [s/peça]</v>
          </cell>
          <cell r="L58" t="str">
            <v>Фактическое время производственного цикла (секунд/деталь)</v>
          </cell>
        </row>
        <row r="59">
          <cell r="C59" t="str">
            <v>Kaluklace kapacit</v>
          </cell>
          <cell r="D59" t="str">
            <v>产能验证</v>
          </cell>
          <cell r="E59" t="str">
            <v>Erwartete Kapazität nach Berechnung</v>
          </cell>
          <cell r="F59" t="str">
            <v>Projected Capacity after calculation</v>
          </cell>
          <cell r="G59" t="str">
            <v>Cálculo de la capacidad</v>
          </cell>
          <cell r="H59" t="str">
            <v>Calcul de la capacité</v>
          </cell>
          <cell r="I59" t="str">
            <v>Kapacitás kiszámítása</v>
          </cell>
          <cell r="J59" t="str">
            <v>Kapasitet Beregning</v>
          </cell>
          <cell r="K59" t="str">
            <v>Calculo de Capacidade</v>
          </cell>
          <cell r="L59" t="str">
            <v>Расчет мощности</v>
          </cell>
        </row>
        <row r="60">
          <cell r="C60" t="str">
            <v>Dostupné denní množství dílů pro dodávky [dílů / den]</v>
          </cell>
          <cell r="D60" t="str">
            <v>日可发运件数[件数]</v>
          </cell>
          <cell r="E60" t="str">
            <v>Verfügbare Teile [Teile / Tag]</v>
          </cell>
          <cell r="F60" t="str">
            <v>Daily Parts Available for Shipment [parts]</v>
          </cell>
          <cell r="G60" t="str">
            <v>Piezas disponibles [piezas / día]</v>
          </cell>
          <cell r="H60" t="str">
            <v>Pièces disponibles [pièces / jour]</v>
          </cell>
          <cell r="I60" t="str">
            <v>Rendelkezésre álló alkatrészek [alkatrészek / nap]</v>
          </cell>
          <cell r="J60" t="str">
            <v>Tilgjengelige deler [deler / dag]</v>
          </cell>
          <cell r="K60" t="str">
            <v>Peças disponíveis [peças / dia]</v>
          </cell>
          <cell r="L60" t="str">
            <v>Детали, готовые к отгрузке за день (кол-во)</v>
          </cell>
        </row>
        <row r="61">
          <cell r="C61" t="str">
            <v>Procento nad / pod DPV [%]</v>
          </cell>
          <cell r="D61" t="str">
            <v>日计划产量的偏差百分比/ [％]</v>
          </cell>
          <cell r="E61" t="str">
            <v>Prozent über / unter DPV [%]</v>
          </cell>
          <cell r="F61" t="str">
            <v>Percent above / below DPV [%]</v>
          </cell>
          <cell r="G61" t="str">
            <v>Porcentaje sobre / bajo DPV [%]</v>
          </cell>
          <cell r="H61" t="str">
            <v>Pour cent sur / sous DPV [%]</v>
          </cell>
          <cell r="I61" t="str">
            <v>Százalék felett / alatt DPV [%]</v>
          </cell>
          <cell r="J61" t="str">
            <v>Prosent over / under DPV [%]</v>
          </cell>
          <cell r="K61" t="str">
            <v>Porcentagem acima/abaixo DPV [%]</v>
          </cell>
          <cell r="L61" t="str">
            <v>Процент выше / ниже дневного планируемого объема (%)</v>
          </cell>
        </row>
        <row r="62">
          <cell r="C62" t="str">
            <v>Účinnost zařízení</v>
          </cell>
          <cell r="D62" t="str">
            <v>设备总运行效率</v>
          </cell>
          <cell r="E62" t="str">
            <v>Anlagen Effektivität</v>
          </cell>
          <cell r="F62" t="str">
            <v>Overall Equipment Effectiveness</v>
          </cell>
          <cell r="G62" t="str">
            <v>Eficacia Equipo</v>
          </cell>
          <cell r="H62" t="str">
            <v>L'efficacité de l'équipement</v>
          </cell>
          <cell r="I62" t="str">
            <v>Berendezések hatékonysága</v>
          </cell>
          <cell r="J62" t="str">
            <v>Utstyr effektivitet</v>
          </cell>
          <cell r="K62" t="str">
            <v>Efetividade Equipamento Geral</v>
          </cell>
          <cell r="L62" t="str">
            <v>Эффективность оборудования</v>
          </cell>
        </row>
        <row r="63">
          <cell r="C63" t="str">
            <v>Reálná dostupnost zařízení [%]</v>
          </cell>
          <cell r="D63" t="str">
            <v>设备利用率[％]</v>
          </cell>
          <cell r="E63" t="str">
            <v>Tatsächliche Anlagen Verfügbarkeit [%]</v>
          </cell>
          <cell r="F63" t="str">
            <v>Equipment Availability [%]</v>
          </cell>
          <cell r="G63" t="str">
            <v>La disponibilidad de equipo real [%]</v>
          </cell>
          <cell r="H63" t="str">
            <v>La disponibilité de l'équipement réel [de%]</v>
          </cell>
          <cell r="I63" t="str">
            <v>Az eszközök tényleges rendelkezésre állása [%]</v>
          </cell>
          <cell r="J63" t="str">
            <v>Selve utstyret tilgjengelighet [%]</v>
          </cell>
          <cell r="K63" t="str">
            <v>Disponibilidade Equipamento real [%]</v>
          </cell>
          <cell r="L63" t="str">
            <v>Фактическоя доступность оборудования (%)</v>
          </cell>
        </row>
        <row r="64">
          <cell r="C64" t="str">
            <v>Efektivní (reálný) výkon [%]</v>
          </cell>
          <cell r="D64" t="str">
            <v>设备运行效率[％]</v>
          </cell>
          <cell r="E64" t="str">
            <v>Tatsächliche Ausbringung [%]</v>
          </cell>
          <cell r="F64" t="str">
            <v>Performance Efficiency [%]</v>
          </cell>
          <cell r="G64" t="str">
            <v>El rendimiento real [%]</v>
          </cell>
          <cell r="H64" t="str">
            <v>Le rendement réel [de%]</v>
          </cell>
          <cell r="I64" t="str">
            <v>A tényleges kapacitás [%]</v>
          </cell>
          <cell r="J64" t="str">
            <v>Faktisk kapasitet [%]</v>
          </cell>
          <cell r="K64" t="str">
            <v>Eficiencia Real [%]</v>
          </cell>
          <cell r="L64" t="str">
            <v>Фактическая производственная эффективность  (%)</v>
          </cell>
        </row>
        <row r="65">
          <cell r="C65" t="str">
            <v>Skutečný kvalitativní výkon [%]</v>
          </cell>
          <cell r="D65" t="str">
            <v>合格率[％]</v>
          </cell>
          <cell r="E65" t="str">
            <v>Tatsächliche Qualitätsleistung [%]</v>
          </cell>
          <cell r="F65" t="str">
            <v>Quality Rate [%]</v>
          </cell>
          <cell r="G65" t="str">
            <v>Rendimiento de calidad real [%]</v>
          </cell>
          <cell r="H65" t="str">
            <v>Performance de qualité réelle [de%]</v>
          </cell>
          <cell r="I65" t="str">
            <v>Tényleges minőségi teljesítmény [%]</v>
          </cell>
          <cell r="J65" t="str">
            <v>Faktiske kvaliteten ytelse [%]</v>
          </cell>
          <cell r="K65" t="str">
            <v>Desempenho de Qualidade [%]</v>
          </cell>
          <cell r="L65" t="str">
            <v>Фактическй показатель качества/выход годного (%)</v>
          </cell>
        </row>
        <row r="66">
          <cell r="C66" t="str">
            <v>Celková efektivita zařízení (OEE) [%]</v>
          </cell>
          <cell r="D66" t="str">
            <v>设备总运行效率[％]</v>
          </cell>
          <cell r="E66" t="str">
            <v>Tatsächliche Anlagen Effizienz (OEE) [%]</v>
          </cell>
          <cell r="F66" t="str">
            <v>Overall Equipment Efficiency [%]</v>
          </cell>
          <cell r="G66" t="str">
            <v>La eficiencia del equipo real (OEE) [%]</v>
          </cell>
          <cell r="H66" t="str">
            <v>L'efficacité de l'équipement réel (OEE) [%]</v>
          </cell>
          <cell r="I66" t="str">
            <v>Az eszközök tényleges hatékonysága (OEE) [%]</v>
          </cell>
          <cell r="J66" t="str">
            <v>Selve utstyret effektivitet (OEE) [%]</v>
          </cell>
          <cell r="K66" t="str">
            <v>OEE [%]</v>
          </cell>
          <cell r="L66" t="str">
            <v>Фактическая эффективность оборудования (%)</v>
          </cell>
        </row>
        <row r="67">
          <cell r="C67" t="str">
            <v>Kapacita ověřena dodavatelem:</v>
          </cell>
          <cell r="D67" t="str">
            <v>供应商确认产能验证</v>
          </cell>
          <cell r="E67" t="str">
            <v>Kapazität verifiziert durch Lieferant:</v>
          </cell>
          <cell r="F67" t="str">
            <v>Capacity verification done by supplier:</v>
          </cell>
          <cell r="G67" t="str">
            <v>Capacidad verificada por proveedor:</v>
          </cell>
          <cell r="H67" t="str">
            <v>Capacité vérifié par le fournisseur:</v>
          </cell>
          <cell r="I67" t="str">
            <v>Kapacitás verifikáció a beszállító által:</v>
          </cell>
          <cell r="J67" t="str">
            <v>Kapasitet verifisert av leverandør:</v>
          </cell>
          <cell r="K67" t="str">
            <v>Capacidade verificada pelo fornecedor:</v>
          </cell>
          <cell r="L67" t="str">
            <v>Мощность подтверждённая поставщиком:</v>
          </cell>
        </row>
        <row r="68">
          <cell r="C68" t="str">
            <v>Kapacita ověřena SQE:</v>
          </cell>
          <cell r="D68" t="str">
            <v>SQE确认产能验证</v>
          </cell>
          <cell r="E68" t="str">
            <v>Kapazität validiert durch SQE:</v>
          </cell>
          <cell r="F68" t="str">
            <v>Capacity validation done by SQE:</v>
          </cell>
          <cell r="G68" t="str">
            <v>Capacidad validado por SQE:</v>
          </cell>
          <cell r="H68" t="str">
            <v>Capacité validée par SQE:</v>
          </cell>
          <cell r="I68" t="str">
            <v>Kapacitás validáció SQE által:</v>
          </cell>
          <cell r="J68" t="str">
            <v>Kapasitet validert av SQE:</v>
          </cell>
          <cell r="K68" t="str">
            <v>Capacidade validada pelo SQE:</v>
          </cell>
          <cell r="L68" t="str">
            <v>Мощность подтверждённая SQE (Benteler) :</v>
          </cell>
        </row>
        <row r="69">
          <cell r="C69" t="str">
            <v>Ano</v>
          </cell>
          <cell r="D69" t="str">
            <v>是</v>
          </cell>
          <cell r="E69" t="str">
            <v>Ja</v>
          </cell>
          <cell r="F69" t="str">
            <v>Yes</v>
          </cell>
          <cell r="G69" t="str">
            <v>Sí</v>
          </cell>
          <cell r="H69" t="str">
            <v>Oui</v>
          </cell>
          <cell r="I69" t="str">
            <v>Igen</v>
          </cell>
          <cell r="J69" t="str">
            <v>Yea</v>
          </cell>
          <cell r="K69" t="str">
            <v>Sim</v>
          </cell>
          <cell r="L69" t="str">
            <v>Да</v>
          </cell>
        </row>
        <row r="70">
          <cell r="C70" t="str">
            <v>Ne</v>
          </cell>
          <cell r="D70" t="str">
            <v>否</v>
          </cell>
          <cell r="E70" t="str">
            <v>Nein</v>
          </cell>
          <cell r="F70" t="str">
            <v>No</v>
          </cell>
          <cell r="G70" t="str">
            <v>No</v>
          </cell>
          <cell r="H70" t="str">
            <v>Non</v>
          </cell>
          <cell r="I70" t="str">
            <v>Nem</v>
          </cell>
          <cell r="J70" t="str">
            <v>Ikke</v>
          </cell>
          <cell r="K70" t="str">
            <v>Não</v>
          </cell>
          <cell r="L70" t="str">
            <v>Нет</v>
          </cell>
        </row>
        <row r="71">
          <cell r="C71" t="str">
            <v>Potvrzení managementem dodavatele</v>
          </cell>
          <cell r="D71" t="str">
            <v>供应商管理层签字确认</v>
          </cell>
          <cell r="E71" t="str">
            <v>Lieferanten Bestätigung</v>
          </cell>
          <cell r="F71" t="str">
            <v>Supplier Management Approval</v>
          </cell>
          <cell r="G71" t="str">
            <v>La confirmación del proveedor</v>
          </cell>
          <cell r="H71" t="str">
            <v>Confirmation de Fournisseur</v>
          </cell>
          <cell r="I71" t="str">
            <v>Szállítói jóváhagyás</v>
          </cell>
          <cell r="J71" t="str">
            <v>Leverandør bekreftelse</v>
          </cell>
          <cell r="K71" t="str">
            <v>Confirmação do Fornecedor</v>
          </cell>
          <cell r="L71" t="str">
            <v>Подтвержденно  поставщиком</v>
          </cell>
        </row>
        <row r="72">
          <cell r="C72" t="str">
            <v>Potvrzení SQE</v>
          </cell>
          <cell r="D72" t="str">
            <v>SQE签字确认</v>
          </cell>
          <cell r="E72" t="str">
            <v>SQE Bestätigung</v>
          </cell>
          <cell r="F72" t="str">
            <v>SQE Approval</v>
          </cell>
          <cell r="G72" t="str">
            <v>Confirmación SQE</v>
          </cell>
          <cell r="H72" t="str">
            <v>Confirmation SQE</v>
          </cell>
          <cell r="I72" t="str">
            <v>SQE jóváhagyás</v>
          </cell>
          <cell r="J72" t="str">
            <v>SQE bekreftelse</v>
          </cell>
          <cell r="K72" t="str">
            <v>Confirmação do SQE</v>
          </cell>
          <cell r="L72" t="str">
            <v>Подтверждение SQE</v>
          </cell>
        </row>
        <row r="73">
          <cell r="C73" t="str">
            <v>Jméno</v>
          </cell>
          <cell r="D73" t="str">
            <v>姓名</v>
          </cell>
          <cell r="E73" t="str">
            <v xml:space="preserve">Name </v>
          </cell>
          <cell r="F73" t="str">
            <v xml:space="preserve">Name </v>
          </cell>
          <cell r="G73" t="str">
            <v>Nombre</v>
          </cell>
          <cell r="H73" t="str">
            <v>Nom</v>
          </cell>
          <cell r="I73" t="str">
            <v>Név</v>
          </cell>
          <cell r="J73" t="str">
            <v>Navn</v>
          </cell>
          <cell r="K73" t="str">
            <v>Nome</v>
          </cell>
          <cell r="L73" t="str">
            <v>Имя</v>
          </cell>
        </row>
        <row r="74">
          <cell r="C74" t="str">
            <v>Titul</v>
          </cell>
          <cell r="D74" t="str">
            <v>职位</v>
          </cell>
          <cell r="E74" t="str">
            <v>Titel</v>
          </cell>
          <cell r="F74" t="str">
            <v>Title</v>
          </cell>
          <cell r="G74" t="str">
            <v>Título</v>
          </cell>
          <cell r="H74" t="str">
            <v>Titre</v>
          </cell>
          <cell r="I74" t="str">
            <v>Beoszás</v>
          </cell>
          <cell r="J74" t="str">
            <v>Tittel</v>
          </cell>
          <cell r="K74" t="str">
            <v>Título</v>
          </cell>
          <cell r="L74" t="str">
            <v>Должность</v>
          </cell>
        </row>
        <row r="75">
          <cell r="C75" t="str">
            <v>Tel.</v>
          </cell>
          <cell r="D75" t="str">
            <v>电话</v>
          </cell>
          <cell r="E75" t="str">
            <v>Telefon Nr.</v>
          </cell>
          <cell r="F75" t="str">
            <v>Phone No.</v>
          </cell>
          <cell r="G75" t="str">
            <v>Nº de teléfono.</v>
          </cell>
          <cell r="H75" t="str">
            <v>Téléphone.</v>
          </cell>
          <cell r="I75" t="str">
            <v>Telefon szám</v>
          </cell>
          <cell r="J75" t="str">
            <v>Telefonnr.</v>
          </cell>
          <cell r="K75" t="str">
            <v>Telefone:</v>
          </cell>
          <cell r="L75" t="str">
            <v>Телефон номер</v>
          </cell>
        </row>
        <row r="76">
          <cell r="C76" t="str">
            <v>E-mail</v>
          </cell>
          <cell r="D76" t="str">
            <v>电子邮件</v>
          </cell>
          <cell r="E76" t="str">
            <v>E-Mail</v>
          </cell>
          <cell r="F76" t="str">
            <v>E-mail</v>
          </cell>
          <cell r="G76" t="str">
            <v>E-mail</v>
          </cell>
          <cell r="H76" t="str">
            <v>E-mail</v>
          </cell>
          <cell r="I76" t="str">
            <v>E-mail</v>
          </cell>
          <cell r="J76" t="str">
            <v>E-post</v>
          </cell>
          <cell r="K76" t="str">
            <v>E-mail</v>
          </cell>
          <cell r="L76" t="str">
            <v>Электронная почта</v>
          </cell>
        </row>
        <row r="77">
          <cell r="C77" t="str">
            <v>Výsledek</v>
          </cell>
          <cell r="D77" t="str">
            <v>验证结果</v>
          </cell>
          <cell r="E77" t="str">
            <v>Ergebnis</v>
          </cell>
          <cell r="F77" t="str">
            <v>Result</v>
          </cell>
          <cell r="G77" t="str">
            <v>Resultado</v>
          </cell>
          <cell r="H77" t="str">
            <v>Résultat</v>
          </cell>
          <cell r="I77" t="str">
            <v>Eredmény</v>
          </cell>
          <cell r="J77" t="str">
            <v>Resultat</v>
          </cell>
          <cell r="K77" t="str">
            <v>Resultado</v>
          </cell>
          <cell r="L77" t="str">
            <v>Результат</v>
          </cell>
        </row>
        <row r="78">
          <cell r="C78" t="str">
            <v>v pořádku / schváleno</v>
          </cell>
          <cell r="D78" t="str">
            <v>ok/通过</v>
          </cell>
          <cell r="E78" t="str">
            <v>i.O. / bestanden</v>
          </cell>
          <cell r="F78" t="str">
            <v>ok / passed</v>
          </cell>
          <cell r="G78" t="str">
            <v>I.O. Pasa /</v>
          </cell>
          <cell r="H78" t="str">
            <v>I.O. Pass /</v>
          </cell>
          <cell r="I78" t="str">
            <v>OK / teljesült</v>
          </cell>
          <cell r="J78" t="str">
            <v>i.O. Bestått /</v>
          </cell>
          <cell r="K78" t="str">
            <v>OK</v>
          </cell>
          <cell r="L78" t="str">
            <v>ок/одобрено</v>
          </cell>
        </row>
        <row r="79">
          <cell r="C79" t="str">
            <v>není v pořádku / zamítnuto</v>
          </cell>
          <cell r="D79" t="str">
            <v>nok/未通过</v>
          </cell>
          <cell r="E79" t="str">
            <v>n.i.O. / duchgefallen</v>
          </cell>
          <cell r="F79" t="str">
            <v>nok / failed</v>
          </cell>
          <cell r="G79" t="str">
            <v>NOK. / Falla como</v>
          </cell>
          <cell r="H79" t="str">
            <v>n.i.O. / Duch comme</v>
          </cell>
          <cell r="I79" t="str">
            <v>NOK / nem teljesült</v>
          </cell>
          <cell r="J79" t="str">
            <v>n.i.O. / Duch som</v>
          </cell>
          <cell r="K79" t="str">
            <v>NOK / falho</v>
          </cell>
          <cell r="L79" t="str">
            <v>нет/отказано</v>
          </cell>
        </row>
        <row r="80">
          <cell r="C80" t="str">
            <v>Razítko / podpis</v>
          </cell>
          <cell r="D80" t="str">
            <v>印章/签字</v>
          </cell>
          <cell r="E80" t="str">
            <v>Funktion:</v>
          </cell>
          <cell r="F80" t="str">
            <v>Function:</v>
          </cell>
          <cell r="G80" t="str">
            <v>Sello / Firma</v>
          </cell>
          <cell r="H80" t="str">
            <v>Cachet / Signature</v>
          </cell>
          <cell r="I80" t="str">
            <v>Pecsét / Aláírás</v>
          </cell>
          <cell r="J80" t="str">
            <v>Stempel / underskrift</v>
          </cell>
          <cell r="K80" t="str">
            <v>Carimbo / Assinatura</v>
          </cell>
          <cell r="L80" t="str">
            <v>Печать / Подпись</v>
          </cell>
        </row>
        <row r="81">
          <cell r="C81" t="str">
            <v>Proces stroje</v>
          </cell>
          <cell r="D81" t="str">
            <v>工序/设备编号</v>
          </cell>
          <cell r="E81" t="str">
            <v>Prozessbezeichnung</v>
          </cell>
          <cell r="F81" t="str">
            <v>Process designation</v>
          </cell>
          <cell r="G81" t="str">
            <v>Descripción del proceso</v>
          </cell>
          <cell r="H81" t="str">
            <v>Désignation de la processus</v>
          </cell>
          <cell r="I81" t="str">
            <v>Folyamat megnevezés</v>
          </cell>
          <cell r="J81" t="str">
            <v>Prosess betegnelse</v>
          </cell>
          <cell r="K81" t="str">
            <v>Designação da processo</v>
          </cell>
          <cell r="L81" t="str">
            <v>Обозначение процесса</v>
          </cell>
        </row>
        <row r="82">
          <cell r="C82" t="str">
            <v>Datum</v>
          </cell>
          <cell r="D82" t="str">
            <v>日期</v>
          </cell>
          <cell r="E82" t="str">
            <v>Datum</v>
          </cell>
          <cell r="F82" t="str">
            <v>Date</v>
          </cell>
          <cell r="G82" t="str">
            <v>Fecha</v>
          </cell>
          <cell r="H82" t="str">
            <v>Date</v>
          </cell>
          <cell r="I82" t="str">
            <v>Dátum</v>
          </cell>
          <cell r="J82" t="str">
            <v>Dato</v>
          </cell>
          <cell r="K82" t="str">
            <v>Data</v>
          </cell>
          <cell r="L82" t="str">
            <v>Дата</v>
          </cell>
        </row>
        <row r="83">
          <cell r="C83" t="str">
            <v>Počet strojů [kus]</v>
          </cell>
          <cell r="D83" t="str">
            <v>设备数量</v>
          </cell>
          <cell r="E83" t="str">
            <v>Anzahl Maschinen [Stück]</v>
          </cell>
          <cell r="F83" t="str">
            <v>No. of machines</v>
          </cell>
          <cell r="G83" t="str">
            <v>Número de máquinas [pieza]</v>
          </cell>
          <cell r="H83" t="str">
            <v>Nombre de machines [pièce]</v>
          </cell>
          <cell r="I83" t="str">
            <v>Gépek száma [db]</v>
          </cell>
          <cell r="J83" t="str">
            <v>Antall maskiner [stykke]</v>
          </cell>
          <cell r="K83" t="str">
            <v>Número de máquinas</v>
          </cell>
          <cell r="L83" t="str">
            <v>Количество станков/производственных механизмов (шт)</v>
          </cell>
        </row>
        <row r="84">
          <cell r="C84" t="str">
            <v>Stroj</v>
          </cell>
          <cell r="D84" t="str">
            <v>设备</v>
          </cell>
          <cell r="E84" t="str">
            <v>Maschine</v>
          </cell>
          <cell r="F84" t="str">
            <v>Machine</v>
          </cell>
          <cell r="G84" t="str">
            <v>Máquina</v>
          </cell>
          <cell r="H84" t="str">
            <v>Machine</v>
          </cell>
          <cell r="I84" t="str">
            <v>Gép</v>
          </cell>
          <cell r="J84" t="str">
            <v>Maskin</v>
          </cell>
          <cell r="K84" t="str">
            <v>Máquina</v>
          </cell>
          <cell r="L84" t="str">
            <v>Станок/производственный механизм</v>
          </cell>
        </row>
        <row r="85">
          <cell r="C85" t="str">
            <v>Vyplňte pouze žluté buňky !!!</v>
          </cell>
          <cell r="D85" t="str">
            <v>填写黄色部分的单元格！</v>
          </cell>
          <cell r="E85" t="str">
            <v>Füllen Sie nur die farbigen Zellen aus!!!</v>
          </cell>
          <cell r="F85" t="str">
            <v>Fill in only the colored cells!!!</v>
          </cell>
          <cell r="G85" t="str">
            <v>Rellene sólo las células de colores !!!</v>
          </cell>
          <cell r="H85" t="str">
            <v>Remplissez uniquement les cellules de couleur !!!</v>
          </cell>
          <cell r="I85" t="str">
            <v>Csak akkor töltse ki ha a cella színes!!!</v>
          </cell>
          <cell r="J85" t="str">
            <v>Fyll bare de fargede cellene !!!</v>
          </cell>
          <cell r="K85" t="str">
            <v>Preencha apenas as células coloridas !!!</v>
          </cell>
          <cell r="L85" t="str">
            <v>Заполните только цветные клетки !!!</v>
          </cell>
        </row>
        <row r="86">
          <cell r="C86" t="str">
            <v>Ostatní plánovaný výpadek [min. / stroj / směna]</v>
          </cell>
          <cell r="D86" t="str">
            <v>其他预计的停机[分钟/设备/班次]</v>
          </cell>
          <cell r="E86" t="str">
            <v>Sonstige geplante Stillstände [min / Maschine / Schicht]</v>
          </cell>
          <cell r="F86" t="str">
            <v>Other projected downtime [min / machine / shift]</v>
          </cell>
          <cell r="G86" t="str">
            <v>Otro tiempo de inactividad previsto [min / máquina / cambio]</v>
          </cell>
          <cell r="H86" t="str">
            <v>Autres temps d'arrêt projeté [min / Machine / shift]</v>
          </cell>
          <cell r="I86" t="str">
            <v>Egyéb tervezett állásidő [perc / gép / műszak]</v>
          </cell>
          <cell r="J86" t="str">
            <v>Andre projiserte nedetid [min / maskin / shift]</v>
          </cell>
          <cell r="K86" t="str">
            <v>Outro tempo de espera projetado [min / máquina / shift]</v>
          </cell>
          <cell r="L86" t="str">
            <v>Другое запланированное время простоя (минут / машина / смена)</v>
          </cell>
        </row>
        <row r="87">
          <cell r="C87" t="str">
            <v>Popis dalších prostojů (změna Coil, změny box, atd.)</v>
          </cell>
          <cell r="D87" t="str">
            <v>其他停机时间（线圈变，箱变等）的说明</v>
          </cell>
          <cell r="E87" t="str">
            <v>Beschreibung sonstige Stillstände (Coilwechsel, Behälterwechsel, usw.)</v>
          </cell>
          <cell r="F87" t="str">
            <v>Description of other downtimes (Coil change, box change, etc.)</v>
          </cell>
          <cell r="G87" t="str">
            <v>Descripción de otros tiempos de parada (cambiar la bobina, de cambio de caja, etc.)</v>
          </cell>
          <cell r="H87" t="str">
            <v>Description des autres arrêts (Coil changement, changement de boîte, etc.)</v>
          </cell>
          <cell r="I87" t="str">
            <v>Egyéb leállások leírása (Coil váltás, doboz váltás, stb)</v>
          </cell>
          <cell r="J87" t="str">
            <v>Beskrivelse av andre nedetid (Coil endring, boksen endre, etc.)</v>
          </cell>
          <cell r="K87" t="str">
            <v>Descrição de outras paradas (mudança Coil, altere a caixa, etc.)</v>
          </cell>
          <cell r="L87" t="str">
            <v>Описание других простоев (замена катушки, замена контейнера и т.д.)</v>
          </cell>
        </row>
        <row r="88">
          <cell r="C88" t="str">
            <v>Označení stroje</v>
          </cell>
          <cell r="D88" t="str">
            <v>设备编号</v>
          </cell>
          <cell r="E88" t="str">
            <v>Maschinenbezeichnung</v>
          </cell>
          <cell r="F88" t="str">
            <v>Machine designation</v>
          </cell>
          <cell r="G88" t="str">
            <v>Descripción de la máquina</v>
          </cell>
          <cell r="H88" t="str">
            <v>Désignation de la machine</v>
          </cell>
          <cell r="I88" t="str">
            <v>Gép megnevezése</v>
          </cell>
          <cell r="J88" t="str">
            <v>Machine betegnelse</v>
          </cell>
          <cell r="K88" t="str">
            <v>Designação da máquina</v>
          </cell>
          <cell r="L88" t="str">
            <v>Обозначение станка/производственного механизма</v>
          </cell>
        </row>
        <row r="89">
          <cell r="C89" t="str">
            <v>Proces 6</v>
          </cell>
          <cell r="D89" t="str">
            <v>工序6</v>
          </cell>
          <cell r="E89" t="str">
            <v>Prozess 6</v>
          </cell>
          <cell r="F89" t="str">
            <v>Process 6</v>
          </cell>
          <cell r="G89" t="str">
            <v>Proceso 6</v>
          </cell>
          <cell r="H89" t="str">
            <v>Procédé 6</v>
          </cell>
          <cell r="I89" t="str">
            <v>Folyamat 6</v>
          </cell>
          <cell r="J89" t="str">
            <v>Prosess 6</v>
          </cell>
          <cell r="K89" t="str">
            <v>Processo 6</v>
          </cell>
          <cell r="L89" t="str">
            <v>Процесс 6</v>
          </cell>
        </row>
        <row r="90">
          <cell r="C90" t="str">
            <v>Proces 7</v>
          </cell>
          <cell r="D90" t="str">
            <v>工序7</v>
          </cell>
          <cell r="E90" t="str">
            <v>Prozess 7</v>
          </cell>
          <cell r="F90" t="str">
            <v>Process 7</v>
          </cell>
          <cell r="G90" t="str">
            <v>Proceso 7</v>
          </cell>
          <cell r="H90" t="str">
            <v>Procédé 7</v>
          </cell>
          <cell r="I90" t="str">
            <v>Folyamat 7</v>
          </cell>
          <cell r="J90" t="str">
            <v>Prosess 7</v>
          </cell>
          <cell r="K90" t="str">
            <v>Processo 7</v>
          </cell>
          <cell r="L90" t="str">
            <v>Процесс 7</v>
          </cell>
        </row>
        <row r="91">
          <cell r="C91" t="str">
            <v>Proces 8</v>
          </cell>
          <cell r="D91" t="str">
            <v>工序8</v>
          </cell>
          <cell r="E91" t="str">
            <v>Prozess 8</v>
          </cell>
          <cell r="F91" t="str">
            <v>Process 8</v>
          </cell>
          <cell r="G91" t="str">
            <v>Proceso 8</v>
          </cell>
          <cell r="H91" t="str">
            <v>Procédé 8</v>
          </cell>
          <cell r="I91" t="str">
            <v>Folyamat 8</v>
          </cell>
          <cell r="J91" t="str">
            <v>Prosess 8</v>
          </cell>
          <cell r="K91" t="str">
            <v>Processo 8</v>
          </cell>
          <cell r="L91" t="str">
            <v>Процесс 8</v>
          </cell>
        </row>
        <row r="92">
          <cell r="C92" t="str">
            <v>Proces 9</v>
          </cell>
          <cell r="D92" t="str">
            <v>工序9</v>
          </cell>
          <cell r="E92" t="str">
            <v>Prozess 9</v>
          </cell>
          <cell r="F92" t="str">
            <v>Process 9</v>
          </cell>
          <cell r="G92" t="str">
            <v>Proceso 9</v>
          </cell>
          <cell r="H92" t="str">
            <v>Procédé 9</v>
          </cell>
          <cell r="I92" t="str">
            <v>Folyamat 9</v>
          </cell>
          <cell r="J92" t="str">
            <v>Prosess 9</v>
          </cell>
          <cell r="K92" t="str">
            <v>Processo 9</v>
          </cell>
          <cell r="L92" t="str">
            <v>Процесс 9</v>
          </cell>
        </row>
        <row r="93">
          <cell r="C93" t="str">
            <v>Proces 10</v>
          </cell>
          <cell r="D93" t="str">
            <v>工序10</v>
          </cell>
          <cell r="E93" t="str">
            <v>Prozess 10</v>
          </cell>
          <cell r="F93" t="str">
            <v>Process 10</v>
          </cell>
          <cell r="G93" t="str">
            <v>Proceso 10</v>
          </cell>
          <cell r="H93" t="str">
            <v>Procédé 10</v>
          </cell>
          <cell r="I93" t="str">
            <v>Folyamat 10</v>
          </cell>
          <cell r="J93" t="str">
            <v>Prosess 10</v>
          </cell>
          <cell r="K93" t="str">
            <v>Processo 10</v>
          </cell>
          <cell r="L93" t="str">
            <v>Процесс 10</v>
          </cell>
        </row>
        <row r="94">
          <cell r="C94" t="str">
            <v>Proces 11</v>
          </cell>
          <cell r="D94" t="str">
            <v>工序11</v>
          </cell>
          <cell r="E94" t="str">
            <v>Prozess 11</v>
          </cell>
          <cell r="F94" t="str">
            <v>Process 11</v>
          </cell>
          <cell r="G94" t="str">
            <v>Proceso 11</v>
          </cell>
          <cell r="H94" t="str">
            <v>Procédé 11</v>
          </cell>
          <cell r="I94" t="str">
            <v>Folyamat 11</v>
          </cell>
          <cell r="J94" t="str">
            <v>Prosess 11</v>
          </cell>
          <cell r="K94" t="str">
            <v>Processo 11</v>
          </cell>
          <cell r="L94" t="str">
            <v>Процесс 11</v>
          </cell>
        </row>
        <row r="95">
          <cell r="C95" t="str">
            <v>Proces 12</v>
          </cell>
          <cell r="D95" t="str">
            <v>工序12</v>
          </cell>
          <cell r="E95" t="str">
            <v>Prozess 12</v>
          </cell>
          <cell r="F95" t="str">
            <v>Process 12</v>
          </cell>
          <cell r="G95" t="str">
            <v>Proceso 12</v>
          </cell>
          <cell r="H95" t="str">
            <v>Procédé 12</v>
          </cell>
          <cell r="I95" t="str">
            <v>Folyamat 12</v>
          </cell>
          <cell r="J95" t="str">
            <v>Prosess 12</v>
          </cell>
          <cell r="K95" t="str">
            <v>Processo 12</v>
          </cell>
          <cell r="L95" t="str">
            <v>Процесс 12</v>
          </cell>
        </row>
        <row r="96">
          <cell r="C96" t="str">
            <v>Proces 13</v>
          </cell>
          <cell r="D96" t="str">
            <v>工序13</v>
          </cell>
          <cell r="E96" t="str">
            <v>Prozess 13</v>
          </cell>
          <cell r="F96" t="str">
            <v>Process 13</v>
          </cell>
          <cell r="G96" t="str">
            <v>Proceso 13</v>
          </cell>
          <cell r="H96" t="str">
            <v>Procédé 13</v>
          </cell>
          <cell r="I96" t="str">
            <v>Folyamat 13</v>
          </cell>
          <cell r="J96" t="str">
            <v>Prosess 13</v>
          </cell>
          <cell r="K96" t="str">
            <v>Processo 13</v>
          </cell>
          <cell r="L96" t="str">
            <v>Процесс 13</v>
          </cell>
        </row>
        <row r="97">
          <cell r="C97" t="str">
            <v>Proces 14</v>
          </cell>
          <cell r="D97" t="str">
            <v>工序14</v>
          </cell>
          <cell r="E97" t="str">
            <v>Prozess 14</v>
          </cell>
          <cell r="F97" t="str">
            <v>Process 14</v>
          </cell>
          <cell r="G97" t="str">
            <v>Proceso 14</v>
          </cell>
          <cell r="H97" t="str">
            <v>Procédé 14</v>
          </cell>
          <cell r="I97" t="str">
            <v>Folyamat 14</v>
          </cell>
          <cell r="J97" t="str">
            <v>Prosess 14</v>
          </cell>
          <cell r="K97" t="str">
            <v>Processo 14</v>
          </cell>
          <cell r="L97" t="str">
            <v>Процесс 14</v>
          </cell>
        </row>
        <row r="98">
          <cell r="C98" t="str">
            <v>Proces 15</v>
          </cell>
          <cell r="D98" t="str">
            <v>工序15</v>
          </cell>
          <cell r="E98" t="str">
            <v>Prozess 15</v>
          </cell>
          <cell r="F98" t="str">
            <v>Process 15</v>
          </cell>
          <cell r="G98" t="str">
            <v>Proceso 15</v>
          </cell>
          <cell r="H98" t="str">
            <v>Procédé 15</v>
          </cell>
          <cell r="I98" t="str">
            <v>Folyamat 15</v>
          </cell>
          <cell r="J98" t="str">
            <v>Prosess 15</v>
          </cell>
          <cell r="K98" t="str">
            <v>Processo 15</v>
          </cell>
          <cell r="L98" t="str">
            <v>Процесс 15</v>
          </cell>
        </row>
        <row r="99">
          <cell r="C99" t="str">
            <v>Tydenní plánované množství</v>
          </cell>
          <cell r="D99" t="str">
            <v>每周计划的量</v>
          </cell>
          <cell r="E99" t="str">
            <v>Wöchentliches Produktions Volumen</v>
          </cell>
          <cell r="F99" t="str">
            <v>Weekly Production Volume</v>
          </cell>
          <cell r="G99" t="str">
            <v>Volumen semanal planeado</v>
          </cell>
          <cell r="H99" t="str">
            <v>Volume planifié hebdomadaire (WPV)</v>
          </cell>
          <cell r="I99" t="str">
            <v>Heti tervezett mennyiség (WPV)</v>
          </cell>
          <cell r="J99" t="str">
            <v>Ukentlig planlagt volum (WPV)</v>
          </cell>
          <cell r="K99" t="str">
            <v>Volume planeado semanal (WPV)</v>
          </cell>
          <cell r="L99" t="str">
            <v>Недельный объём</v>
          </cell>
        </row>
        <row r="100">
          <cell r="C100" t="str">
            <v>Tydenní dostupné množství dílů pro dodávku</v>
          </cell>
          <cell r="D100" t="str">
            <v>每周可发货的数量</v>
          </cell>
          <cell r="E100" t="str">
            <v>Verfügbare Teile [Teile / Woche]</v>
          </cell>
          <cell r="F100" t="str">
            <v>Weekly Parts Available for Shipment [parts]</v>
          </cell>
          <cell r="G100" t="str">
            <v>Piezas disponibles semanal para envió</v>
          </cell>
          <cell r="H100" t="str">
            <v>Pièces hebdomadaires disponibles pour expédition [pièces]</v>
          </cell>
          <cell r="I100" t="str">
            <v>Rendelkezés álló termékek [alkatrészek]</v>
          </cell>
          <cell r="J100" t="str">
            <v>Ukentlige deler tilgjengelig for forsendelse [deler]</v>
          </cell>
          <cell r="K100" t="str">
            <v>Peças semanais disponíveis para remessa [peças]</v>
          </cell>
          <cell r="L100" t="str">
            <v>Недельный объём  деталей готовых к отгрузке</v>
          </cell>
        </row>
        <row r="101">
          <cell r="C101" t="str">
            <v>Volně použitelné kapacity</v>
          </cell>
          <cell r="D101" t="str">
            <v>目前总的空余产能</v>
          </cell>
          <cell r="E101" t="str">
            <v>Freie verfügbare Kapazität [%]</v>
          </cell>
          <cell r="F101" t="str">
            <v>Free available capacity [%]</v>
          </cell>
        </row>
        <row r="102">
          <cell r="E102" t="str">
            <v>Prozent über / unter maximal zugesicherte Produktions Kapazität [%]</v>
          </cell>
          <cell r="F102" t="str">
            <v>Percent above / below maximum assured Production Capacity [%]</v>
          </cell>
          <cell r="G102" t="str">
            <v>Capacidad disponible libremente [%]</v>
          </cell>
          <cell r="H102" t="str">
            <v>Capacité librement disponible [%]</v>
          </cell>
          <cell r="I102" t="str">
            <v>Szabad kapacitás [%]</v>
          </cell>
          <cell r="J102" t="str">
            <v>Fritt tilgjengelig kapasitet [%]</v>
          </cell>
          <cell r="K102" t="str">
            <v>Capacidade livremente disponível [%]</v>
          </cell>
          <cell r="L102" t="str">
            <v>Свободно доступные производственные мощности [%]</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7D464-2BDB-48E8-B58C-29839B698D27}">
  <sheetPr>
    <pageSetUpPr fitToPage="1"/>
  </sheetPr>
  <dimension ref="A1:W115"/>
  <sheetViews>
    <sheetView showGridLines="0" tabSelected="1" zoomScaleNormal="100" workbookViewId="0">
      <selection activeCell="E2" sqref="E2"/>
    </sheetView>
  </sheetViews>
  <sheetFormatPr baseColWidth="10" defaultRowHeight="12.75"/>
  <cols>
    <col min="1" max="5" width="11.42578125" style="120"/>
    <col min="6" max="6" width="4.42578125" style="120" customWidth="1"/>
    <col min="7" max="7" width="12.7109375" style="120" customWidth="1"/>
    <col min="8" max="10" width="11.42578125" style="120"/>
    <col min="11" max="11" width="13.140625" style="120" customWidth="1"/>
    <col min="12" max="13" width="11.42578125" style="120"/>
    <col min="14" max="14" width="13.28515625" style="120" customWidth="1"/>
    <col min="15" max="17" width="11.42578125" style="120"/>
    <col min="18" max="18" width="13.28515625" style="120" customWidth="1"/>
    <col min="19" max="16384" width="11.42578125" style="120"/>
  </cols>
  <sheetData>
    <row r="1" spans="1:23" ht="13.5" thickBot="1">
      <c r="A1" s="109"/>
      <c r="B1" s="110"/>
      <c r="C1" s="110"/>
      <c r="D1" s="110"/>
      <c r="E1" s="111"/>
      <c r="F1" s="110"/>
      <c r="G1" s="110"/>
      <c r="H1" s="110"/>
      <c r="I1" s="110"/>
      <c r="J1" s="110"/>
      <c r="K1" s="110"/>
      <c r="L1" s="110"/>
      <c r="M1" s="110"/>
      <c r="N1" s="110"/>
      <c r="O1" s="110"/>
      <c r="P1" s="110"/>
      <c r="Q1" s="110"/>
      <c r="R1" s="110"/>
      <c r="S1" s="110"/>
      <c r="T1" s="110"/>
      <c r="U1" s="110"/>
      <c r="V1" s="110"/>
      <c r="W1" s="111"/>
    </row>
    <row r="2" spans="1:23" ht="13.5" thickBot="1">
      <c r="A2" s="112"/>
      <c r="B2" s="113" t="s">
        <v>344</v>
      </c>
      <c r="C2" s="113"/>
      <c r="D2" s="113"/>
      <c r="E2" s="114" t="s">
        <v>343</v>
      </c>
      <c r="F2" s="113"/>
      <c r="G2" s="113"/>
      <c r="H2" s="113"/>
      <c r="I2" s="113"/>
      <c r="J2" s="113"/>
      <c r="K2" s="113"/>
      <c r="L2" s="113"/>
      <c r="M2" s="113"/>
      <c r="N2" s="113"/>
      <c r="O2" s="113"/>
      <c r="P2" s="113"/>
      <c r="Q2" s="113"/>
      <c r="R2" s="113"/>
      <c r="S2" s="113"/>
      <c r="T2" s="113"/>
      <c r="U2" s="113"/>
      <c r="V2" s="113"/>
      <c r="W2" s="115"/>
    </row>
    <row r="3" spans="1:23">
      <c r="A3" s="112"/>
      <c r="B3" s="113"/>
      <c r="C3" s="113"/>
      <c r="D3" s="113"/>
      <c r="E3" s="115"/>
      <c r="F3" s="113"/>
      <c r="G3" s="113"/>
      <c r="H3" s="113"/>
      <c r="I3" s="113"/>
      <c r="J3" s="113"/>
      <c r="K3" s="113"/>
      <c r="L3" s="113"/>
      <c r="M3" s="113"/>
      <c r="N3" s="113"/>
      <c r="O3" s="113"/>
      <c r="P3" s="113"/>
      <c r="Q3" s="113"/>
      <c r="R3" s="113"/>
      <c r="S3" s="113"/>
      <c r="T3" s="113"/>
      <c r="U3" s="113"/>
      <c r="V3" s="113"/>
      <c r="W3" s="115"/>
    </row>
    <row r="4" spans="1:23">
      <c r="A4" s="112"/>
      <c r="B4" s="128" t="s">
        <v>1321</v>
      </c>
      <c r="C4" s="113"/>
      <c r="D4" s="113"/>
      <c r="E4" s="115"/>
      <c r="F4" s="113"/>
      <c r="G4" s="113"/>
      <c r="H4" s="113"/>
      <c r="I4" s="113"/>
      <c r="J4" s="113"/>
      <c r="K4" s="113"/>
      <c r="L4" s="113"/>
      <c r="M4" s="113"/>
      <c r="N4" s="113"/>
      <c r="O4" s="113"/>
      <c r="P4" s="113"/>
      <c r="Q4" s="113"/>
      <c r="R4" s="113"/>
      <c r="S4" s="113"/>
      <c r="T4" s="113"/>
      <c r="U4" s="113"/>
      <c r="V4" s="113"/>
      <c r="W4" s="115"/>
    </row>
    <row r="5" spans="1:23" ht="13.5" thickBot="1">
      <c r="A5" s="116"/>
      <c r="B5" s="117"/>
      <c r="C5" s="117"/>
      <c r="D5" s="117"/>
      <c r="E5" s="118"/>
      <c r="F5" s="113"/>
      <c r="G5" s="113"/>
      <c r="H5" s="113"/>
      <c r="I5" s="113"/>
      <c r="J5" s="113"/>
      <c r="K5" s="113"/>
      <c r="L5" s="113"/>
      <c r="M5" s="113"/>
      <c r="N5" s="113"/>
      <c r="O5" s="113"/>
      <c r="P5" s="113"/>
      <c r="Q5" s="113"/>
      <c r="R5" s="113"/>
      <c r="S5" s="113"/>
      <c r="T5" s="113"/>
      <c r="U5" s="113"/>
      <c r="V5" s="113"/>
      <c r="W5" s="115"/>
    </row>
    <row r="6" spans="1:23">
      <c r="A6" s="112"/>
      <c r="B6" s="113"/>
      <c r="C6" s="113"/>
      <c r="D6" s="113"/>
      <c r="E6" s="113"/>
      <c r="F6" s="113"/>
      <c r="G6" s="113"/>
      <c r="H6" s="113"/>
      <c r="I6" s="113"/>
      <c r="J6" s="113"/>
      <c r="K6" s="113"/>
      <c r="L6" s="113"/>
      <c r="M6" s="113"/>
      <c r="N6" s="113"/>
      <c r="O6" s="113"/>
      <c r="P6" s="113"/>
      <c r="Q6" s="113"/>
      <c r="R6" s="113"/>
      <c r="S6" s="113"/>
      <c r="T6" s="113"/>
      <c r="U6" s="113"/>
      <c r="V6" s="113"/>
      <c r="W6" s="115"/>
    </row>
    <row r="7" spans="1:23" ht="13.5" thickBot="1">
      <c r="A7" s="112"/>
      <c r="B7" s="113"/>
      <c r="C7" s="113"/>
      <c r="D7" s="113"/>
      <c r="E7" s="113"/>
      <c r="F7" s="113"/>
      <c r="G7" s="113"/>
      <c r="H7" s="113"/>
      <c r="I7" s="113"/>
      <c r="J7" s="113"/>
      <c r="K7" s="113"/>
      <c r="L7" s="113"/>
      <c r="M7" s="113"/>
      <c r="N7" s="113"/>
      <c r="O7" s="113"/>
      <c r="P7" s="113"/>
      <c r="Q7" s="113"/>
      <c r="R7" s="113"/>
      <c r="S7" s="113"/>
      <c r="T7" s="113"/>
      <c r="U7" s="113"/>
      <c r="V7" s="113"/>
      <c r="W7" s="115"/>
    </row>
    <row r="8" spans="1:23" ht="35.25" thickBot="1">
      <c r="A8" s="135" t="s">
        <v>1320</v>
      </c>
      <c r="B8" s="136"/>
      <c r="C8" s="136"/>
      <c r="D8" s="136"/>
      <c r="E8" s="136"/>
      <c r="F8" s="136"/>
      <c r="G8" s="136"/>
      <c r="H8" s="136"/>
      <c r="I8" s="136"/>
      <c r="J8" s="136"/>
      <c r="K8" s="136"/>
      <c r="L8" s="136"/>
      <c r="M8" s="136"/>
      <c r="N8" s="136"/>
      <c r="O8" s="136"/>
      <c r="P8" s="136"/>
      <c r="Q8" s="136"/>
      <c r="R8" s="136"/>
      <c r="S8" s="136"/>
      <c r="T8" s="136"/>
      <c r="U8" s="136"/>
      <c r="V8" s="136"/>
      <c r="W8" s="137"/>
    </row>
    <row r="9" spans="1:23" ht="12.75" customHeight="1">
      <c r="A9" s="125"/>
      <c r="B9" s="126"/>
      <c r="C9" s="126"/>
      <c r="D9" s="126"/>
      <c r="E9" s="126"/>
      <c r="F9" s="126"/>
      <c r="G9" s="126"/>
      <c r="H9" s="126"/>
      <c r="I9" s="126"/>
      <c r="J9" s="126"/>
      <c r="K9" s="126"/>
      <c r="L9" s="126"/>
      <c r="M9" s="126"/>
      <c r="N9" s="126"/>
      <c r="O9" s="126"/>
      <c r="P9" s="126"/>
      <c r="Q9" s="126"/>
      <c r="R9" s="126"/>
      <c r="S9" s="126"/>
      <c r="T9" s="126"/>
      <c r="U9" s="126"/>
      <c r="V9" s="126"/>
      <c r="W9" s="127"/>
    </row>
    <row r="10" spans="1:23">
      <c r="A10" s="112"/>
      <c r="B10" s="113"/>
      <c r="C10" s="113"/>
      <c r="D10" s="113"/>
      <c r="E10" s="113"/>
      <c r="F10" s="113"/>
      <c r="G10" s="113"/>
      <c r="H10" s="113"/>
      <c r="I10" s="113"/>
      <c r="J10" s="113"/>
      <c r="K10" s="113"/>
      <c r="L10" s="113"/>
      <c r="M10" s="113"/>
      <c r="N10" s="113"/>
      <c r="O10" s="113"/>
      <c r="P10" s="113"/>
      <c r="Q10" s="113"/>
      <c r="R10" s="113"/>
      <c r="S10" s="113"/>
      <c r="T10" s="113"/>
      <c r="U10" s="113"/>
      <c r="V10" s="113"/>
      <c r="W10" s="115"/>
    </row>
    <row r="11" spans="1:23">
      <c r="A11" s="112"/>
      <c r="B11" s="113"/>
      <c r="C11" s="113"/>
      <c r="D11" s="113"/>
      <c r="E11" s="113"/>
      <c r="F11" s="113"/>
      <c r="G11" s="113"/>
      <c r="H11" s="113"/>
      <c r="I11" s="113"/>
      <c r="J11" s="113"/>
      <c r="K11" s="113"/>
      <c r="L11" s="113"/>
      <c r="M11" s="113"/>
      <c r="N11" s="113"/>
      <c r="O11" s="113"/>
      <c r="P11" s="113"/>
      <c r="Q11" s="113"/>
      <c r="R11" s="113"/>
      <c r="S11" s="113"/>
      <c r="T11" s="113"/>
      <c r="U11" s="113"/>
      <c r="V11" s="113"/>
      <c r="W11" s="115"/>
    </row>
    <row r="12" spans="1:23">
      <c r="A12" s="112"/>
      <c r="B12" s="113"/>
      <c r="C12" s="113"/>
      <c r="D12" s="113"/>
      <c r="E12" s="113"/>
      <c r="F12" s="113"/>
      <c r="G12" s="113"/>
      <c r="H12" s="113"/>
      <c r="I12" s="113"/>
      <c r="J12" s="113"/>
      <c r="K12" s="113"/>
      <c r="L12" s="113"/>
      <c r="M12" s="113"/>
      <c r="N12" s="113"/>
      <c r="O12" s="113"/>
      <c r="P12" s="113"/>
      <c r="Q12" s="113"/>
      <c r="R12" s="113"/>
      <c r="S12" s="113"/>
      <c r="T12" s="113"/>
      <c r="U12" s="113"/>
      <c r="V12" s="113"/>
      <c r="W12" s="115"/>
    </row>
    <row r="13" spans="1:23">
      <c r="A13" s="112"/>
      <c r="B13" s="113"/>
      <c r="C13" s="113"/>
      <c r="D13" s="113"/>
      <c r="E13" s="113"/>
      <c r="F13" s="113"/>
      <c r="G13" s="113"/>
      <c r="H13" s="113"/>
      <c r="I13" s="113"/>
      <c r="J13" s="113"/>
      <c r="K13" s="113"/>
      <c r="L13" s="113"/>
      <c r="M13" s="113"/>
      <c r="N13" s="113"/>
      <c r="O13" s="113"/>
      <c r="P13" s="113"/>
      <c r="Q13" s="113"/>
      <c r="R13" s="113"/>
      <c r="S13" s="113"/>
      <c r="T13" s="113"/>
      <c r="U13" s="113"/>
      <c r="V13" s="113"/>
      <c r="W13" s="115"/>
    </row>
    <row r="14" spans="1:23">
      <c r="A14" s="112"/>
      <c r="B14" s="113"/>
      <c r="C14" s="113"/>
      <c r="D14" s="113"/>
      <c r="E14" s="113"/>
      <c r="F14" s="113"/>
      <c r="G14" s="113"/>
      <c r="H14" s="113"/>
      <c r="I14" s="113"/>
      <c r="J14" s="113"/>
      <c r="K14" s="113"/>
      <c r="L14" s="113"/>
      <c r="M14" s="113"/>
      <c r="N14" s="113"/>
      <c r="O14" s="113"/>
      <c r="P14" s="113"/>
      <c r="Q14" s="113"/>
      <c r="R14" s="113"/>
      <c r="S14" s="113"/>
      <c r="T14" s="113"/>
      <c r="U14" s="113"/>
      <c r="V14" s="113"/>
      <c r="W14" s="115"/>
    </row>
    <row r="15" spans="1:23">
      <c r="A15" s="112"/>
      <c r="B15" s="113"/>
      <c r="C15" s="113"/>
      <c r="D15" s="113"/>
      <c r="E15" s="113"/>
      <c r="F15" s="113"/>
      <c r="G15" s="113"/>
      <c r="H15" s="113"/>
      <c r="I15" s="113"/>
      <c r="J15" s="113"/>
      <c r="K15" s="113"/>
      <c r="L15" s="113"/>
      <c r="M15" s="113"/>
      <c r="N15" s="113"/>
      <c r="O15" s="113"/>
      <c r="P15" s="113"/>
      <c r="Q15" s="113"/>
      <c r="R15" s="113"/>
      <c r="S15" s="113"/>
      <c r="T15" s="113"/>
      <c r="U15" s="113"/>
      <c r="V15" s="113"/>
      <c r="W15" s="115"/>
    </row>
    <row r="16" spans="1:23">
      <c r="A16" s="112"/>
      <c r="B16" s="113"/>
      <c r="C16" s="113"/>
      <c r="D16" s="113"/>
      <c r="E16" s="113"/>
      <c r="F16" s="113"/>
      <c r="G16" s="113"/>
      <c r="H16" s="113"/>
      <c r="I16" s="113"/>
      <c r="J16" s="113"/>
      <c r="K16" s="113"/>
      <c r="L16" s="113"/>
      <c r="M16" s="113"/>
      <c r="N16" s="113"/>
      <c r="O16" s="113"/>
      <c r="P16" s="113"/>
      <c r="Q16" s="113"/>
      <c r="R16" s="113"/>
      <c r="S16" s="113"/>
      <c r="T16" s="113"/>
      <c r="U16" s="113"/>
      <c r="V16" s="113"/>
      <c r="W16" s="115"/>
    </row>
    <row r="17" spans="1:23">
      <c r="A17" s="112"/>
      <c r="B17" s="113"/>
      <c r="C17" s="113"/>
      <c r="D17" s="113"/>
      <c r="E17" s="113"/>
      <c r="F17" s="113"/>
      <c r="G17" s="113"/>
      <c r="H17" s="113"/>
      <c r="I17" s="113"/>
      <c r="J17" s="113"/>
      <c r="K17" s="113"/>
      <c r="L17" s="113"/>
      <c r="M17" s="113"/>
      <c r="N17" s="113"/>
      <c r="O17" s="113"/>
      <c r="P17" s="113"/>
      <c r="Q17" s="113"/>
      <c r="R17" s="113"/>
      <c r="S17" s="113"/>
      <c r="T17" s="113"/>
      <c r="U17" s="113"/>
      <c r="V17" s="113"/>
      <c r="W17" s="115"/>
    </row>
    <row r="18" spans="1:23">
      <c r="A18" s="112"/>
      <c r="B18" s="113"/>
      <c r="C18" s="113"/>
      <c r="D18" s="113"/>
      <c r="E18" s="113"/>
      <c r="F18" s="113"/>
      <c r="G18" s="113"/>
      <c r="H18" s="113"/>
      <c r="I18" s="113"/>
      <c r="J18" s="113"/>
      <c r="K18" s="113"/>
      <c r="L18" s="113"/>
      <c r="M18" s="113"/>
      <c r="N18" s="113"/>
      <c r="O18" s="113"/>
      <c r="P18" s="113"/>
      <c r="Q18" s="113"/>
      <c r="R18" s="113"/>
      <c r="S18" s="113"/>
      <c r="T18" s="113"/>
      <c r="U18" s="113"/>
      <c r="V18" s="113"/>
      <c r="W18" s="115"/>
    </row>
    <row r="19" spans="1:23" ht="22.5" customHeight="1">
      <c r="A19" s="112"/>
      <c r="B19" s="113"/>
      <c r="C19" s="113"/>
      <c r="D19" s="113"/>
      <c r="E19" s="113"/>
      <c r="F19" s="113"/>
      <c r="G19" s="113"/>
      <c r="H19" s="113"/>
      <c r="I19" s="113"/>
      <c r="J19" s="113"/>
      <c r="K19" s="113"/>
      <c r="L19" s="113"/>
      <c r="M19" s="113"/>
      <c r="N19" s="113"/>
      <c r="O19" s="113"/>
      <c r="P19" s="113"/>
      <c r="Q19" s="113"/>
      <c r="R19" s="113"/>
      <c r="S19" s="113"/>
      <c r="T19" s="113"/>
      <c r="U19" s="113"/>
      <c r="V19" s="113"/>
      <c r="W19" s="115"/>
    </row>
    <row r="20" spans="1:23">
      <c r="A20" s="112"/>
      <c r="B20" s="113"/>
      <c r="C20" s="113"/>
      <c r="D20" s="113"/>
      <c r="E20" s="113"/>
      <c r="F20" s="113"/>
      <c r="G20" s="113"/>
      <c r="H20" s="113"/>
      <c r="I20" s="113"/>
      <c r="J20" s="113"/>
      <c r="K20" s="113"/>
      <c r="L20" s="113"/>
      <c r="M20" s="113"/>
      <c r="N20" s="113"/>
      <c r="O20" s="113"/>
      <c r="P20" s="113"/>
      <c r="Q20" s="113"/>
      <c r="R20" s="113"/>
      <c r="S20" s="113"/>
      <c r="T20" s="113"/>
      <c r="U20" s="113"/>
      <c r="V20" s="113"/>
      <c r="W20" s="115"/>
    </row>
    <row r="21" spans="1:23" ht="12.75" customHeight="1">
      <c r="A21" s="112"/>
      <c r="B21" s="113"/>
      <c r="C21" s="113"/>
      <c r="D21" s="113"/>
      <c r="E21" s="113"/>
      <c r="F21" s="113"/>
      <c r="G21" s="113"/>
      <c r="H21" s="113"/>
      <c r="I21" s="113"/>
      <c r="J21" s="113"/>
      <c r="K21" s="113"/>
      <c r="L21" s="113"/>
      <c r="M21" s="113"/>
      <c r="N21" s="113"/>
      <c r="O21" s="113"/>
      <c r="P21" s="113"/>
      <c r="Q21" s="113"/>
      <c r="R21" s="113"/>
      <c r="S21" s="113"/>
      <c r="T21" s="113"/>
      <c r="U21" s="113"/>
      <c r="V21" s="113"/>
      <c r="W21" s="115"/>
    </row>
    <row r="22" spans="1:23">
      <c r="A22" s="112"/>
      <c r="B22" s="113"/>
      <c r="C22" s="113"/>
      <c r="D22" s="113"/>
      <c r="E22" s="113"/>
      <c r="F22" s="113"/>
      <c r="G22" s="113"/>
      <c r="H22" s="113"/>
      <c r="I22" s="113"/>
      <c r="J22" s="113"/>
      <c r="K22" s="113"/>
      <c r="L22" s="113"/>
      <c r="M22" s="113"/>
      <c r="N22" s="113"/>
      <c r="O22" s="113"/>
      <c r="P22" s="113"/>
      <c r="Q22" s="113"/>
      <c r="R22" s="113"/>
      <c r="S22" s="113"/>
      <c r="T22" s="113"/>
      <c r="U22" s="113"/>
      <c r="V22" s="113"/>
      <c r="W22" s="115"/>
    </row>
    <row r="23" spans="1:23" ht="13.5" customHeight="1">
      <c r="A23" s="112"/>
      <c r="B23" s="113"/>
      <c r="C23" s="113"/>
      <c r="D23" s="113"/>
      <c r="E23" s="113"/>
      <c r="F23" s="113"/>
      <c r="G23" s="113"/>
      <c r="H23" s="113"/>
      <c r="I23" s="113"/>
      <c r="J23" s="113"/>
      <c r="K23" s="113"/>
      <c r="L23" s="113"/>
      <c r="M23" s="113"/>
      <c r="N23" s="113"/>
      <c r="O23" s="113"/>
      <c r="P23" s="113"/>
      <c r="Q23" s="113"/>
      <c r="R23" s="113"/>
      <c r="S23" s="113"/>
      <c r="T23" s="113"/>
      <c r="U23" s="113"/>
      <c r="V23" s="113"/>
      <c r="W23" s="115"/>
    </row>
    <row r="24" spans="1:23">
      <c r="A24" s="112"/>
      <c r="B24" s="113"/>
      <c r="C24" s="113"/>
      <c r="D24" s="113"/>
      <c r="E24" s="113"/>
      <c r="F24" s="113"/>
      <c r="G24" s="113"/>
      <c r="H24" s="113"/>
      <c r="I24" s="113"/>
      <c r="J24" s="113"/>
      <c r="K24" s="113"/>
      <c r="L24" s="113"/>
      <c r="M24" s="113"/>
      <c r="N24" s="113"/>
      <c r="O24" s="113"/>
      <c r="P24" s="113"/>
      <c r="Q24" s="113"/>
      <c r="R24" s="113"/>
      <c r="S24" s="113"/>
      <c r="T24" s="113"/>
      <c r="U24" s="113"/>
      <c r="V24" s="113"/>
      <c r="W24" s="115"/>
    </row>
    <row r="25" spans="1:23">
      <c r="A25" s="112"/>
      <c r="B25" s="113"/>
      <c r="C25" s="113"/>
      <c r="D25" s="113"/>
      <c r="E25" s="113"/>
      <c r="F25" s="113"/>
      <c r="G25" s="113"/>
      <c r="H25" s="113"/>
      <c r="I25" s="113"/>
      <c r="J25" s="113"/>
      <c r="K25" s="113"/>
      <c r="L25" s="113"/>
      <c r="M25" s="113"/>
      <c r="N25" s="113"/>
      <c r="O25" s="113"/>
      <c r="P25" s="113"/>
      <c r="Q25" s="113"/>
      <c r="R25" s="113"/>
      <c r="S25" s="113"/>
      <c r="T25" s="113"/>
      <c r="U25" s="113"/>
      <c r="V25" s="113"/>
      <c r="W25" s="115"/>
    </row>
    <row r="26" spans="1:23" ht="12.75" customHeight="1">
      <c r="A26" s="112"/>
      <c r="B26" s="113"/>
      <c r="C26" s="113"/>
      <c r="D26" s="113"/>
      <c r="E26" s="113"/>
      <c r="F26" s="113"/>
      <c r="G26" s="113"/>
      <c r="H26" s="113"/>
      <c r="I26" s="113"/>
      <c r="J26" s="113"/>
      <c r="K26" s="113"/>
      <c r="L26" s="113"/>
      <c r="M26" s="113"/>
      <c r="N26" s="113"/>
      <c r="O26" s="113"/>
      <c r="P26" s="113"/>
      <c r="Q26" s="113"/>
      <c r="R26" s="113"/>
      <c r="S26" s="113"/>
      <c r="T26" s="113"/>
      <c r="U26" s="113"/>
      <c r="V26" s="113"/>
      <c r="W26" s="115"/>
    </row>
    <row r="27" spans="1:23">
      <c r="A27" s="112"/>
      <c r="B27" s="113"/>
      <c r="C27" s="113"/>
      <c r="D27" s="113"/>
      <c r="E27" s="113"/>
      <c r="F27" s="113"/>
      <c r="G27" s="113"/>
      <c r="H27" s="113"/>
      <c r="I27" s="113"/>
      <c r="J27" s="113"/>
      <c r="K27" s="113"/>
      <c r="L27" s="113"/>
      <c r="M27" s="113"/>
      <c r="N27" s="113"/>
      <c r="O27" s="113"/>
      <c r="P27" s="113"/>
      <c r="Q27" s="113"/>
      <c r="R27" s="113"/>
      <c r="S27" s="113"/>
      <c r="T27" s="113"/>
      <c r="U27" s="113"/>
      <c r="V27" s="113"/>
      <c r="W27" s="115"/>
    </row>
    <row r="28" spans="1:23">
      <c r="A28" s="112"/>
      <c r="B28" s="113"/>
      <c r="C28" s="113"/>
      <c r="D28" s="113"/>
      <c r="E28" s="113"/>
      <c r="F28" s="113"/>
      <c r="G28" s="113"/>
      <c r="H28" s="113"/>
      <c r="I28" s="113"/>
      <c r="J28" s="113"/>
      <c r="K28" s="113"/>
      <c r="L28" s="113"/>
      <c r="M28" s="113"/>
      <c r="N28" s="113"/>
      <c r="O28" s="113"/>
      <c r="P28" s="113"/>
      <c r="Q28" s="113"/>
      <c r="R28" s="113"/>
      <c r="S28" s="113"/>
      <c r="T28" s="113"/>
      <c r="U28" s="113"/>
      <c r="V28" s="113"/>
      <c r="W28" s="115"/>
    </row>
    <row r="29" spans="1:23">
      <c r="A29" s="112"/>
      <c r="B29" s="113"/>
      <c r="C29" s="113"/>
      <c r="D29" s="113"/>
      <c r="E29" s="113"/>
      <c r="F29" s="113"/>
      <c r="G29" s="113"/>
      <c r="H29" s="113"/>
      <c r="I29" s="113"/>
      <c r="J29" s="113"/>
      <c r="K29" s="113"/>
      <c r="L29" s="113"/>
      <c r="M29" s="113"/>
      <c r="N29" s="113"/>
      <c r="O29" s="113"/>
      <c r="P29" s="113"/>
      <c r="Q29" s="113"/>
      <c r="R29" s="113"/>
      <c r="S29" s="113"/>
      <c r="T29" s="113"/>
      <c r="U29" s="113"/>
      <c r="V29" s="113"/>
      <c r="W29" s="115"/>
    </row>
    <row r="30" spans="1:23">
      <c r="A30" s="112"/>
      <c r="B30" s="113"/>
      <c r="C30" s="113"/>
      <c r="D30" s="113"/>
      <c r="E30" s="113"/>
      <c r="F30" s="113"/>
      <c r="G30" s="113"/>
      <c r="H30" s="113"/>
      <c r="I30" s="113"/>
      <c r="J30" s="113"/>
      <c r="K30" s="113"/>
      <c r="L30" s="113"/>
      <c r="M30" s="113"/>
      <c r="N30" s="113"/>
      <c r="O30" s="113"/>
      <c r="P30" s="113"/>
      <c r="Q30" s="113"/>
      <c r="R30" s="113"/>
      <c r="S30" s="113"/>
      <c r="T30" s="113"/>
      <c r="U30" s="113"/>
      <c r="V30" s="113"/>
      <c r="W30" s="115"/>
    </row>
    <row r="31" spans="1:23" ht="12.75" customHeight="1">
      <c r="A31" s="112"/>
      <c r="B31" s="113"/>
      <c r="C31" s="113"/>
      <c r="D31" s="113"/>
      <c r="E31" s="113"/>
      <c r="F31" s="113"/>
      <c r="G31" s="113"/>
      <c r="H31" s="113"/>
      <c r="I31" s="113"/>
      <c r="J31" s="113"/>
      <c r="K31" s="113"/>
      <c r="L31" s="113"/>
      <c r="M31" s="113"/>
      <c r="N31" s="113"/>
      <c r="O31" s="113"/>
      <c r="P31" s="113"/>
      <c r="Q31" s="113"/>
      <c r="R31" s="113"/>
      <c r="S31" s="113"/>
      <c r="T31" s="113"/>
      <c r="U31" s="113"/>
      <c r="V31" s="113"/>
      <c r="W31" s="115"/>
    </row>
    <row r="32" spans="1:23" ht="12.75" customHeight="1">
      <c r="A32" s="112"/>
      <c r="B32" s="113"/>
      <c r="C32" s="113"/>
      <c r="D32" s="113"/>
      <c r="E32" s="113"/>
      <c r="F32" s="113"/>
      <c r="G32" s="113"/>
      <c r="H32" s="113"/>
      <c r="I32" s="113"/>
      <c r="J32" s="113"/>
      <c r="K32" s="113"/>
      <c r="L32" s="113"/>
      <c r="M32" s="113"/>
      <c r="N32" s="113"/>
      <c r="O32" s="113"/>
      <c r="P32" s="113"/>
      <c r="Q32" s="113"/>
      <c r="R32" s="113"/>
      <c r="S32" s="113"/>
      <c r="T32" s="113"/>
      <c r="U32" s="113"/>
      <c r="V32" s="113"/>
      <c r="W32" s="115"/>
    </row>
    <row r="33" spans="1:23" ht="12.75" customHeight="1">
      <c r="A33" s="112"/>
      <c r="B33" s="113"/>
      <c r="C33" s="113"/>
      <c r="D33" s="113"/>
      <c r="E33" s="113"/>
      <c r="F33" s="113"/>
      <c r="G33" s="113"/>
      <c r="H33" s="113"/>
      <c r="I33" s="113"/>
      <c r="J33" s="113"/>
      <c r="K33" s="113"/>
      <c r="L33" s="113"/>
      <c r="M33" s="113"/>
      <c r="N33" s="113"/>
      <c r="O33" s="113"/>
      <c r="P33" s="113"/>
      <c r="Q33" s="113"/>
      <c r="R33" s="113"/>
      <c r="S33" s="113"/>
      <c r="T33" s="113"/>
      <c r="U33" s="113"/>
      <c r="V33" s="113"/>
      <c r="W33" s="115"/>
    </row>
    <row r="34" spans="1:23">
      <c r="A34" s="112"/>
      <c r="B34" s="113"/>
      <c r="C34" s="113"/>
      <c r="D34" s="113"/>
      <c r="E34" s="113"/>
      <c r="F34" s="113"/>
      <c r="G34" s="113"/>
      <c r="H34" s="113"/>
      <c r="I34" s="113"/>
      <c r="J34" s="113"/>
      <c r="K34" s="113"/>
      <c r="L34" s="113"/>
      <c r="M34" s="113"/>
      <c r="N34" s="113"/>
      <c r="O34" s="113"/>
      <c r="P34" s="113"/>
      <c r="Q34" s="113"/>
      <c r="R34" s="113"/>
      <c r="S34" s="113"/>
      <c r="T34" s="113"/>
      <c r="U34" s="113"/>
      <c r="V34" s="113"/>
      <c r="W34" s="115"/>
    </row>
    <row r="35" spans="1:23">
      <c r="A35" s="112"/>
      <c r="B35" s="113"/>
      <c r="C35" s="113"/>
      <c r="D35" s="113"/>
      <c r="E35" s="113"/>
      <c r="F35" s="113"/>
      <c r="G35" s="113"/>
      <c r="H35" s="113"/>
      <c r="I35" s="113"/>
      <c r="J35" s="113"/>
      <c r="K35" s="113"/>
      <c r="L35" s="113"/>
      <c r="M35" s="113"/>
      <c r="N35" s="113"/>
      <c r="O35" s="113"/>
      <c r="P35" s="113"/>
      <c r="Q35" s="113"/>
      <c r="R35" s="113"/>
      <c r="S35" s="113"/>
      <c r="T35" s="113"/>
      <c r="U35" s="113"/>
      <c r="V35" s="113"/>
      <c r="W35" s="115"/>
    </row>
    <row r="36" spans="1:23" ht="12.75" customHeight="1">
      <c r="A36" s="112"/>
      <c r="B36" s="113"/>
      <c r="C36" s="113"/>
      <c r="D36" s="113"/>
      <c r="E36" s="113"/>
      <c r="F36" s="113"/>
      <c r="G36" s="113"/>
      <c r="H36" s="113"/>
      <c r="I36" s="113"/>
      <c r="J36" s="113"/>
      <c r="K36" s="113"/>
      <c r="L36" s="113"/>
      <c r="M36" s="113"/>
      <c r="N36" s="113"/>
      <c r="O36" s="113"/>
      <c r="P36" s="113"/>
      <c r="Q36" s="113"/>
      <c r="R36" s="113"/>
      <c r="S36" s="113"/>
      <c r="T36" s="113"/>
      <c r="U36" s="113"/>
      <c r="V36" s="113"/>
      <c r="W36" s="115"/>
    </row>
    <row r="37" spans="1:23" ht="12.75" customHeight="1">
      <c r="A37" s="112"/>
      <c r="B37" s="113"/>
      <c r="C37" s="113"/>
      <c r="D37" s="113"/>
      <c r="E37" s="113"/>
      <c r="F37" s="113"/>
      <c r="G37" s="113"/>
      <c r="H37" s="113"/>
      <c r="I37" s="113"/>
      <c r="J37" s="113"/>
      <c r="K37" s="113"/>
      <c r="L37" s="113"/>
      <c r="M37" s="113"/>
      <c r="N37" s="113"/>
      <c r="O37" s="113"/>
      <c r="P37" s="113"/>
      <c r="Q37" s="113"/>
      <c r="R37" s="113"/>
      <c r="S37" s="113"/>
      <c r="T37" s="113"/>
      <c r="U37" s="113"/>
      <c r="V37" s="113"/>
      <c r="W37" s="115"/>
    </row>
    <row r="38" spans="1:23">
      <c r="A38" s="112"/>
      <c r="B38" s="113"/>
      <c r="C38" s="113"/>
      <c r="D38" s="113"/>
      <c r="E38" s="113"/>
      <c r="F38" s="113"/>
      <c r="G38" s="113"/>
      <c r="H38" s="113"/>
      <c r="I38" s="113"/>
      <c r="J38" s="113"/>
      <c r="K38" s="113"/>
      <c r="L38" s="113"/>
      <c r="M38" s="113"/>
      <c r="N38" s="113"/>
      <c r="O38" s="113"/>
      <c r="P38" s="113"/>
      <c r="Q38" s="113"/>
      <c r="R38" s="113"/>
      <c r="S38" s="113"/>
      <c r="T38" s="113"/>
      <c r="U38" s="113"/>
      <c r="V38" s="113"/>
      <c r="W38" s="115"/>
    </row>
    <row r="39" spans="1:23" ht="12.75" customHeight="1">
      <c r="A39" s="112"/>
      <c r="B39" s="113"/>
      <c r="C39" s="113"/>
      <c r="D39" s="113"/>
      <c r="E39" s="113"/>
      <c r="F39" s="113"/>
      <c r="G39" s="113"/>
      <c r="H39" s="113"/>
      <c r="I39" s="113"/>
      <c r="J39" s="113"/>
      <c r="K39" s="113"/>
      <c r="L39" s="113"/>
      <c r="M39" s="113"/>
      <c r="N39" s="113"/>
      <c r="O39" s="113"/>
      <c r="P39" s="113"/>
      <c r="Q39" s="113"/>
      <c r="R39" s="113"/>
      <c r="S39" s="113"/>
      <c r="T39" s="113"/>
      <c r="U39" s="113"/>
      <c r="V39" s="113"/>
      <c r="W39" s="115"/>
    </row>
    <row r="40" spans="1:23" ht="12.75" customHeight="1">
      <c r="A40" s="112"/>
      <c r="B40" s="113"/>
      <c r="C40" s="113"/>
      <c r="D40" s="113"/>
      <c r="E40" s="113"/>
      <c r="F40" s="113"/>
      <c r="G40" s="113"/>
      <c r="H40" s="113"/>
      <c r="I40" s="113"/>
      <c r="J40" s="113"/>
      <c r="K40" s="113"/>
      <c r="L40" s="113"/>
      <c r="M40" s="113"/>
      <c r="N40" s="113"/>
      <c r="O40" s="113"/>
      <c r="P40" s="113"/>
      <c r="Q40" s="113"/>
      <c r="R40" s="113"/>
      <c r="S40" s="113"/>
      <c r="T40" s="113"/>
      <c r="U40" s="113"/>
      <c r="V40" s="113"/>
      <c r="W40" s="115"/>
    </row>
    <row r="41" spans="1:23" ht="12.75" customHeight="1">
      <c r="A41" s="112"/>
      <c r="B41" s="113"/>
      <c r="C41" s="113"/>
      <c r="D41" s="113"/>
      <c r="E41" s="113"/>
      <c r="F41" s="113"/>
      <c r="G41" s="113"/>
      <c r="H41" s="113"/>
      <c r="I41" s="113"/>
      <c r="J41" s="113"/>
      <c r="K41" s="113"/>
      <c r="L41" s="113"/>
      <c r="M41" s="113"/>
      <c r="N41" s="113"/>
      <c r="O41" s="113"/>
      <c r="P41" s="113"/>
      <c r="Q41" s="113"/>
      <c r="R41" s="113"/>
      <c r="S41" s="113"/>
      <c r="T41" s="113"/>
      <c r="U41" s="113"/>
      <c r="V41" s="113"/>
      <c r="W41" s="115"/>
    </row>
    <row r="42" spans="1:23" ht="12.75" customHeight="1">
      <c r="A42" s="112"/>
      <c r="B42" s="113"/>
      <c r="C42" s="113"/>
      <c r="D42" s="113"/>
      <c r="E42" s="113"/>
      <c r="F42" s="113"/>
      <c r="G42" s="113"/>
      <c r="H42" s="113"/>
      <c r="I42" s="113"/>
      <c r="J42" s="113"/>
      <c r="K42" s="113"/>
      <c r="L42" s="113"/>
      <c r="M42" s="113"/>
      <c r="N42" s="113"/>
      <c r="O42" s="113"/>
      <c r="P42" s="113"/>
      <c r="Q42" s="113"/>
      <c r="R42" s="113"/>
      <c r="S42" s="113"/>
      <c r="T42" s="113"/>
      <c r="U42" s="113"/>
      <c r="V42" s="113"/>
      <c r="W42" s="115"/>
    </row>
    <row r="43" spans="1:23" ht="12.75" customHeight="1">
      <c r="A43" s="112"/>
      <c r="B43" s="113"/>
      <c r="C43" s="113"/>
      <c r="D43" s="113"/>
      <c r="E43" s="113"/>
      <c r="F43" s="113"/>
      <c r="G43" s="113"/>
      <c r="H43" s="113"/>
      <c r="I43" s="113"/>
      <c r="J43" s="113"/>
      <c r="K43" s="113"/>
      <c r="L43" s="113"/>
      <c r="M43" s="113"/>
      <c r="N43" s="113"/>
      <c r="O43" s="113"/>
      <c r="P43" s="113"/>
      <c r="Q43" s="113"/>
      <c r="R43" s="113"/>
      <c r="S43" s="113"/>
      <c r="T43" s="113"/>
      <c r="U43" s="113"/>
      <c r="V43" s="113"/>
      <c r="W43" s="115"/>
    </row>
    <row r="44" spans="1:23" ht="12.75" customHeight="1">
      <c r="A44" s="112"/>
      <c r="B44" s="113"/>
      <c r="C44" s="113"/>
      <c r="D44" s="113"/>
      <c r="E44" s="113"/>
      <c r="F44" s="113"/>
      <c r="G44" s="113"/>
      <c r="H44" s="113"/>
      <c r="I44" s="113"/>
      <c r="J44" s="113"/>
      <c r="K44" s="113"/>
      <c r="L44" s="113"/>
      <c r="M44" s="113"/>
      <c r="N44" s="113"/>
      <c r="O44" s="113"/>
      <c r="P44" s="113"/>
      <c r="Q44" s="113"/>
      <c r="R44" s="113"/>
      <c r="S44" s="113"/>
      <c r="T44" s="113"/>
      <c r="U44" s="113"/>
      <c r="V44" s="113"/>
      <c r="W44" s="115"/>
    </row>
    <row r="45" spans="1:23" ht="12.75" customHeight="1">
      <c r="A45" s="112"/>
      <c r="B45" s="113"/>
      <c r="C45" s="113"/>
      <c r="D45" s="113"/>
      <c r="E45" s="113"/>
      <c r="F45" s="113"/>
      <c r="G45" s="113"/>
      <c r="H45" s="113"/>
      <c r="I45" s="113"/>
      <c r="J45" s="113"/>
      <c r="K45" s="113"/>
      <c r="L45" s="113"/>
      <c r="M45" s="113"/>
      <c r="N45" s="113"/>
      <c r="O45" s="113"/>
      <c r="P45" s="113"/>
      <c r="Q45" s="113"/>
      <c r="R45" s="113"/>
      <c r="S45" s="113"/>
      <c r="T45" s="113"/>
      <c r="U45" s="113"/>
      <c r="V45" s="113"/>
      <c r="W45" s="115"/>
    </row>
    <row r="46" spans="1:23" ht="12.75" customHeight="1">
      <c r="A46" s="112"/>
      <c r="B46" s="113"/>
      <c r="C46" s="113"/>
      <c r="D46" s="113"/>
      <c r="E46" s="113"/>
      <c r="F46" s="113"/>
      <c r="G46" s="113"/>
      <c r="H46" s="113"/>
      <c r="I46" s="113"/>
      <c r="J46" s="113"/>
      <c r="K46" s="113"/>
      <c r="L46" s="113"/>
      <c r="M46" s="113"/>
      <c r="N46" s="113"/>
      <c r="O46" s="113"/>
      <c r="P46" s="113"/>
      <c r="Q46" s="113"/>
      <c r="R46" s="113"/>
      <c r="S46" s="113"/>
      <c r="T46" s="113"/>
      <c r="U46" s="113"/>
      <c r="V46" s="113"/>
      <c r="W46" s="115"/>
    </row>
    <row r="47" spans="1:23" ht="12.75" customHeight="1">
      <c r="A47" s="112"/>
      <c r="B47" s="113"/>
      <c r="C47" s="113"/>
      <c r="D47" s="113"/>
      <c r="E47" s="113"/>
      <c r="F47" s="113"/>
      <c r="G47" s="113"/>
      <c r="H47" s="113"/>
      <c r="I47" s="113"/>
      <c r="J47" s="113"/>
      <c r="K47" s="113"/>
      <c r="L47" s="113"/>
      <c r="M47" s="113"/>
      <c r="N47" s="113"/>
      <c r="O47" s="113"/>
      <c r="P47" s="113"/>
      <c r="Q47" s="113"/>
      <c r="R47" s="113"/>
      <c r="S47" s="113"/>
      <c r="T47" s="113"/>
      <c r="U47" s="113"/>
      <c r="V47" s="113"/>
      <c r="W47" s="115"/>
    </row>
    <row r="48" spans="1:23">
      <c r="A48" s="112"/>
      <c r="B48" s="113"/>
      <c r="C48" s="113"/>
      <c r="D48" s="113"/>
      <c r="E48" s="113"/>
      <c r="F48" s="113"/>
      <c r="G48" s="113"/>
      <c r="H48" s="113"/>
      <c r="I48" s="113"/>
      <c r="J48" s="113"/>
      <c r="K48" s="113"/>
      <c r="L48" s="113"/>
      <c r="M48" s="113"/>
      <c r="N48" s="113"/>
      <c r="O48" s="113"/>
      <c r="P48" s="113"/>
      <c r="Q48" s="113"/>
      <c r="R48" s="113"/>
      <c r="S48" s="113"/>
      <c r="T48" s="113"/>
      <c r="U48" s="113"/>
      <c r="V48" s="113"/>
      <c r="W48" s="115"/>
    </row>
    <row r="49" spans="1:23">
      <c r="A49" s="112"/>
      <c r="B49" s="113"/>
      <c r="C49" s="113"/>
      <c r="D49" s="113"/>
      <c r="E49" s="113"/>
      <c r="F49" s="113"/>
      <c r="G49" s="113"/>
      <c r="H49" s="113"/>
      <c r="I49" s="113"/>
      <c r="J49" s="113"/>
      <c r="K49" s="113"/>
      <c r="L49" s="113"/>
      <c r="M49" s="113"/>
      <c r="N49" s="113"/>
      <c r="O49" s="113"/>
      <c r="P49" s="113"/>
      <c r="Q49" s="113"/>
      <c r="R49" s="113"/>
      <c r="S49" s="113"/>
      <c r="T49" s="113"/>
      <c r="U49" s="113"/>
      <c r="V49" s="113"/>
      <c r="W49" s="115"/>
    </row>
    <row r="50" spans="1:23" ht="13.5" customHeight="1">
      <c r="A50" s="112"/>
      <c r="B50" s="113"/>
      <c r="C50" s="113"/>
      <c r="D50" s="113"/>
      <c r="E50" s="113"/>
      <c r="F50" s="113"/>
      <c r="G50" s="113"/>
      <c r="H50" s="113"/>
      <c r="I50" s="113"/>
      <c r="J50" s="113"/>
      <c r="K50" s="113"/>
      <c r="L50" s="113"/>
      <c r="M50" s="113"/>
      <c r="N50" s="113"/>
      <c r="O50" s="113"/>
      <c r="P50" s="113"/>
      <c r="Q50" s="113"/>
      <c r="R50" s="113"/>
      <c r="S50" s="113"/>
      <c r="T50" s="113"/>
      <c r="U50" s="113"/>
      <c r="V50" s="113"/>
      <c r="W50" s="115"/>
    </row>
    <row r="51" spans="1:23">
      <c r="A51" s="112"/>
      <c r="B51" s="113"/>
      <c r="C51" s="113"/>
      <c r="D51" s="113"/>
      <c r="E51" s="113"/>
      <c r="F51" s="113"/>
      <c r="G51" s="113"/>
      <c r="H51" s="113"/>
      <c r="I51" s="113"/>
      <c r="J51" s="113"/>
      <c r="K51" s="113"/>
      <c r="L51" s="113"/>
      <c r="M51" s="113"/>
      <c r="N51" s="113"/>
      <c r="O51" s="113"/>
      <c r="P51" s="113"/>
      <c r="Q51" s="113"/>
      <c r="R51" s="113"/>
      <c r="S51" s="113"/>
      <c r="T51" s="113"/>
      <c r="U51" s="113"/>
      <c r="V51" s="113"/>
      <c r="W51" s="115"/>
    </row>
    <row r="52" spans="1:23" ht="22.5" customHeight="1">
      <c r="A52" s="112"/>
      <c r="B52" s="113"/>
      <c r="C52" s="113"/>
      <c r="D52" s="113"/>
      <c r="E52" s="113"/>
      <c r="F52" s="113"/>
      <c r="G52" s="113"/>
      <c r="H52" s="113"/>
      <c r="I52" s="113"/>
      <c r="J52" s="113"/>
      <c r="K52" s="113"/>
      <c r="L52" s="113"/>
      <c r="M52" s="113"/>
      <c r="N52" s="113"/>
      <c r="O52" s="113"/>
      <c r="P52" s="113"/>
      <c r="Q52" s="113"/>
      <c r="R52" s="113"/>
      <c r="S52" s="113"/>
      <c r="T52" s="113"/>
      <c r="U52" s="113"/>
      <c r="V52" s="113"/>
      <c r="W52" s="115"/>
    </row>
    <row r="53" spans="1:23">
      <c r="A53" s="112"/>
      <c r="B53" s="113"/>
      <c r="C53" s="113"/>
      <c r="D53" s="113"/>
      <c r="E53" s="113"/>
      <c r="F53" s="113"/>
      <c r="G53" s="113"/>
      <c r="H53" s="113"/>
      <c r="I53" s="113"/>
      <c r="J53" s="113"/>
      <c r="K53" s="113"/>
      <c r="L53" s="113"/>
      <c r="M53" s="113"/>
      <c r="N53" s="113"/>
      <c r="O53" s="113"/>
      <c r="P53" s="113"/>
      <c r="Q53" s="113"/>
      <c r="R53" s="113"/>
      <c r="S53" s="113"/>
      <c r="T53" s="113"/>
      <c r="U53" s="113"/>
      <c r="V53" s="113"/>
      <c r="W53" s="115"/>
    </row>
    <row r="54" spans="1:23">
      <c r="A54" s="112"/>
      <c r="B54" s="113"/>
      <c r="C54" s="113"/>
      <c r="D54" s="113"/>
      <c r="E54" s="113"/>
      <c r="F54" s="113"/>
      <c r="G54" s="113"/>
      <c r="H54" s="113"/>
      <c r="I54" s="113"/>
      <c r="J54" s="113"/>
      <c r="K54" s="113"/>
      <c r="L54" s="113"/>
      <c r="M54" s="113"/>
      <c r="N54" s="113"/>
      <c r="O54" s="113"/>
      <c r="P54" s="113"/>
      <c r="Q54" s="113"/>
      <c r="R54" s="113"/>
      <c r="S54" s="113"/>
      <c r="T54" s="113"/>
      <c r="U54" s="113"/>
      <c r="V54" s="113"/>
      <c r="W54" s="115"/>
    </row>
    <row r="55" spans="1:23">
      <c r="A55" s="112"/>
      <c r="B55" s="113"/>
      <c r="C55" s="113"/>
      <c r="D55" s="113"/>
      <c r="E55" s="113"/>
      <c r="F55" s="113"/>
      <c r="G55" s="113"/>
      <c r="H55" s="113"/>
      <c r="I55" s="113"/>
      <c r="J55" s="113"/>
      <c r="K55" s="113"/>
      <c r="L55" s="113"/>
      <c r="M55" s="113"/>
      <c r="N55" s="113"/>
      <c r="O55" s="113"/>
      <c r="P55" s="113"/>
      <c r="Q55" s="113"/>
      <c r="R55" s="113"/>
      <c r="S55" s="113"/>
      <c r="T55" s="113"/>
      <c r="U55" s="113"/>
      <c r="V55" s="113"/>
      <c r="W55" s="115"/>
    </row>
    <row r="56" spans="1:23">
      <c r="A56" s="112"/>
      <c r="B56" s="113"/>
      <c r="C56" s="113"/>
      <c r="D56" s="113"/>
      <c r="E56" s="113"/>
      <c r="F56" s="113"/>
      <c r="G56" s="113"/>
      <c r="H56" s="113"/>
      <c r="I56" s="113"/>
      <c r="J56" s="113"/>
      <c r="K56" s="113"/>
      <c r="L56" s="113"/>
      <c r="M56" s="113"/>
      <c r="N56" s="113"/>
      <c r="O56" s="113"/>
      <c r="P56" s="113"/>
      <c r="Q56" s="113"/>
      <c r="R56" s="113"/>
      <c r="S56" s="113"/>
      <c r="T56" s="113"/>
      <c r="U56" s="113"/>
      <c r="V56" s="113"/>
      <c r="W56" s="115"/>
    </row>
    <row r="57" spans="1:23" ht="22.5" customHeight="1">
      <c r="A57" s="112"/>
      <c r="B57" s="113"/>
      <c r="C57" s="113"/>
      <c r="D57" s="113"/>
      <c r="E57" s="113"/>
      <c r="F57" s="113"/>
      <c r="G57" s="113"/>
      <c r="H57" s="113"/>
      <c r="I57" s="113"/>
      <c r="J57" s="113"/>
      <c r="K57" s="113"/>
      <c r="L57" s="113"/>
      <c r="M57" s="113"/>
      <c r="N57" s="113"/>
      <c r="O57" s="113"/>
      <c r="P57" s="113"/>
      <c r="Q57" s="113"/>
      <c r="R57" s="113"/>
      <c r="S57" s="113"/>
      <c r="T57" s="113"/>
      <c r="U57" s="113"/>
      <c r="V57" s="113"/>
      <c r="W57" s="115"/>
    </row>
    <row r="58" spans="1:23">
      <c r="A58" s="112"/>
      <c r="B58" s="113"/>
      <c r="C58" s="113"/>
      <c r="D58" s="113"/>
      <c r="E58" s="113"/>
      <c r="F58" s="113"/>
      <c r="G58" s="113"/>
      <c r="H58" s="113"/>
      <c r="I58" s="113"/>
      <c r="J58" s="113"/>
      <c r="K58" s="113"/>
      <c r="L58" s="113"/>
      <c r="M58" s="113"/>
      <c r="N58" s="113"/>
      <c r="O58" s="113"/>
      <c r="P58" s="113"/>
      <c r="Q58" s="113"/>
      <c r="R58" s="113"/>
      <c r="S58" s="113"/>
      <c r="T58" s="113"/>
      <c r="U58" s="113"/>
      <c r="V58" s="113"/>
      <c r="W58" s="115"/>
    </row>
    <row r="59" spans="1:23">
      <c r="A59" s="112"/>
      <c r="B59" s="113"/>
      <c r="C59" s="113"/>
      <c r="D59" s="113"/>
      <c r="E59" s="113"/>
      <c r="F59" s="113"/>
      <c r="G59" s="113"/>
      <c r="H59" s="113"/>
      <c r="I59" s="113"/>
      <c r="J59" s="113"/>
      <c r="K59" s="113"/>
      <c r="L59" s="113"/>
      <c r="M59" s="113"/>
      <c r="N59" s="113"/>
      <c r="O59" s="113"/>
      <c r="P59" s="113"/>
      <c r="Q59" s="113"/>
      <c r="R59" s="113"/>
      <c r="S59" s="113"/>
      <c r="T59" s="113"/>
      <c r="U59" s="113"/>
      <c r="V59" s="113"/>
      <c r="W59" s="115"/>
    </row>
    <row r="60" spans="1:23" ht="12.75" customHeight="1">
      <c r="A60" s="112"/>
      <c r="B60" s="113"/>
      <c r="C60" s="113"/>
      <c r="D60" s="113"/>
      <c r="E60" s="113"/>
      <c r="F60" s="113"/>
      <c r="G60" s="113"/>
      <c r="H60" s="113"/>
      <c r="I60" s="113"/>
      <c r="J60" s="113"/>
      <c r="K60" s="113"/>
      <c r="L60" s="113"/>
      <c r="M60" s="113"/>
      <c r="N60" s="113"/>
      <c r="O60" s="113"/>
      <c r="P60" s="113"/>
      <c r="Q60" s="113"/>
      <c r="R60" s="113"/>
      <c r="S60" s="113"/>
      <c r="T60" s="113"/>
      <c r="U60" s="113"/>
      <c r="V60" s="113"/>
      <c r="W60" s="115"/>
    </row>
    <row r="61" spans="1:23" ht="13.5" customHeight="1">
      <c r="A61" s="112"/>
      <c r="B61" s="113"/>
      <c r="C61" s="113"/>
      <c r="D61" s="113"/>
      <c r="E61" s="113"/>
      <c r="F61" s="113"/>
      <c r="G61" s="113"/>
      <c r="H61" s="113"/>
      <c r="I61" s="113"/>
      <c r="J61" s="113"/>
      <c r="K61" s="113"/>
      <c r="L61" s="113"/>
      <c r="M61" s="113"/>
      <c r="N61" s="113"/>
      <c r="O61" s="113"/>
      <c r="P61" s="113"/>
      <c r="Q61" s="113"/>
      <c r="R61" s="113"/>
      <c r="S61" s="113"/>
      <c r="T61" s="113"/>
      <c r="U61" s="113"/>
      <c r="V61" s="113"/>
      <c r="W61" s="115"/>
    </row>
    <row r="62" spans="1:23">
      <c r="A62" s="112"/>
      <c r="B62" s="113"/>
      <c r="C62" s="113"/>
      <c r="D62" s="113"/>
      <c r="E62" s="113"/>
      <c r="F62" s="113"/>
      <c r="G62" s="113"/>
      <c r="H62" s="113"/>
      <c r="I62" s="113"/>
      <c r="J62" s="113"/>
      <c r="K62" s="113"/>
      <c r="L62" s="113"/>
      <c r="M62" s="113"/>
      <c r="N62" s="113"/>
      <c r="O62" s="113"/>
      <c r="P62" s="113"/>
      <c r="Q62" s="113"/>
      <c r="R62" s="113"/>
      <c r="S62" s="113"/>
      <c r="T62" s="113"/>
      <c r="U62" s="113"/>
      <c r="V62" s="113"/>
      <c r="W62" s="115"/>
    </row>
    <row r="63" spans="1:23">
      <c r="A63" s="112"/>
      <c r="B63" s="113"/>
      <c r="C63" s="113"/>
      <c r="D63" s="113"/>
      <c r="E63" s="113"/>
      <c r="F63" s="113"/>
      <c r="G63" s="113"/>
      <c r="H63" s="113"/>
      <c r="I63" s="113"/>
      <c r="J63" s="113"/>
      <c r="K63" s="113"/>
      <c r="L63" s="113"/>
      <c r="M63" s="113"/>
      <c r="N63" s="113"/>
      <c r="O63" s="113"/>
      <c r="P63" s="113"/>
      <c r="Q63" s="113"/>
      <c r="R63" s="113"/>
      <c r="S63" s="113"/>
      <c r="T63" s="113"/>
      <c r="U63" s="113"/>
      <c r="V63" s="113"/>
      <c r="W63" s="115"/>
    </row>
    <row r="64" spans="1:23" ht="12.75" customHeight="1">
      <c r="A64" s="112"/>
      <c r="B64" s="113"/>
      <c r="C64" s="113"/>
      <c r="D64" s="113"/>
      <c r="E64" s="113"/>
      <c r="F64" s="113"/>
      <c r="G64" s="113"/>
      <c r="H64" s="113"/>
      <c r="I64" s="113"/>
      <c r="J64" s="113"/>
      <c r="K64" s="113"/>
      <c r="L64" s="113"/>
      <c r="M64" s="113"/>
      <c r="N64" s="113"/>
      <c r="O64" s="113"/>
      <c r="P64" s="113"/>
      <c r="Q64" s="113"/>
      <c r="R64" s="113"/>
      <c r="S64" s="113"/>
      <c r="T64" s="113"/>
      <c r="U64" s="113"/>
      <c r="V64" s="113"/>
      <c r="W64" s="115"/>
    </row>
    <row r="65" spans="1:23">
      <c r="A65" s="112"/>
      <c r="B65" s="113"/>
      <c r="C65" s="113"/>
      <c r="D65" s="113"/>
      <c r="E65" s="113"/>
      <c r="F65" s="113"/>
      <c r="G65" s="113"/>
      <c r="H65" s="113"/>
      <c r="I65" s="113"/>
      <c r="J65" s="113"/>
      <c r="K65" s="113"/>
      <c r="L65" s="113"/>
      <c r="M65" s="113"/>
      <c r="N65" s="113"/>
      <c r="O65" s="113"/>
      <c r="P65" s="113"/>
      <c r="Q65" s="113"/>
      <c r="R65" s="113"/>
      <c r="S65" s="113"/>
      <c r="T65" s="113"/>
      <c r="U65" s="113"/>
      <c r="V65" s="113"/>
      <c r="W65" s="115"/>
    </row>
    <row r="66" spans="1:23" ht="12.75" customHeight="1">
      <c r="A66" s="112"/>
      <c r="B66" s="113"/>
      <c r="C66" s="113"/>
      <c r="D66" s="113"/>
      <c r="E66" s="113"/>
      <c r="F66" s="113"/>
      <c r="G66" s="113"/>
      <c r="H66" s="113"/>
      <c r="I66" s="113"/>
      <c r="J66" s="113"/>
      <c r="K66" s="113"/>
      <c r="L66" s="113"/>
      <c r="M66" s="113"/>
      <c r="N66" s="113"/>
      <c r="O66" s="113"/>
      <c r="P66" s="113"/>
      <c r="Q66" s="113"/>
      <c r="R66" s="113"/>
      <c r="S66" s="113"/>
      <c r="T66" s="113"/>
      <c r="U66" s="113"/>
      <c r="V66" s="113"/>
      <c r="W66" s="115"/>
    </row>
    <row r="67" spans="1:23">
      <c r="A67" s="112"/>
      <c r="B67" s="113"/>
      <c r="C67" s="113"/>
      <c r="D67" s="113"/>
      <c r="E67" s="113"/>
      <c r="F67" s="113"/>
      <c r="G67" s="113"/>
      <c r="H67" s="113"/>
      <c r="I67" s="113"/>
      <c r="J67" s="113"/>
      <c r="K67" s="113"/>
      <c r="L67" s="113"/>
      <c r="M67" s="113"/>
      <c r="N67" s="113"/>
      <c r="O67" s="113"/>
      <c r="P67" s="113"/>
      <c r="Q67" s="113"/>
      <c r="R67" s="113"/>
      <c r="S67" s="113"/>
      <c r="T67" s="113"/>
      <c r="U67" s="113"/>
      <c r="V67" s="113"/>
      <c r="W67" s="115"/>
    </row>
    <row r="68" spans="1:23">
      <c r="A68" s="112"/>
      <c r="B68" s="113"/>
      <c r="C68" s="113"/>
      <c r="D68" s="113"/>
      <c r="E68" s="113"/>
      <c r="F68" s="113"/>
      <c r="G68" s="113"/>
      <c r="H68" s="113"/>
      <c r="I68" s="113"/>
      <c r="J68" s="113"/>
      <c r="K68" s="113"/>
      <c r="L68" s="113"/>
      <c r="M68" s="113"/>
      <c r="N68" s="113"/>
      <c r="O68" s="113"/>
      <c r="P68" s="113"/>
      <c r="Q68" s="113"/>
      <c r="R68" s="113"/>
      <c r="S68" s="113"/>
      <c r="T68" s="113"/>
      <c r="U68" s="113"/>
      <c r="V68" s="113"/>
      <c r="W68" s="115"/>
    </row>
    <row r="69" spans="1:23">
      <c r="A69" s="112"/>
      <c r="B69" s="113"/>
      <c r="C69" s="113"/>
      <c r="D69" s="113"/>
      <c r="E69" s="113"/>
      <c r="F69" s="113"/>
      <c r="G69" s="113"/>
      <c r="H69" s="113"/>
      <c r="I69" s="113"/>
      <c r="J69" s="113"/>
      <c r="K69" s="113"/>
      <c r="L69" s="113"/>
      <c r="M69" s="113"/>
      <c r="N69" s="113"/>
      <c r="O69" s="113"/>
      <c r="P69" s="113"/>
      <c r="Q69" s="113"/>
      <c r="R69" s="113"/>
      <c r="S69" s="113"/>
      <c r="T69" s="113"/>
      <c r="U69" s="113"/>
      <c r="V69" s="113"/>
      <c r="W69" s="115"/>
    </row>
    <row r="70" spans="1:23" ht="12.75" customHeight="1">
      <c r="A70" s="112"/>
      <c r="B70" s="113"/>
      <c r="C70" s="113"/>
      <c r="D70" s="113"/>
      <c r="E70" s="113"/>
      <c r="F70" s="113"/>
      <c r="G70" s="113"/>
      <c r="H70" s="113"/>
      <c r="I70" s="113"/>
      <c r="J70" s="113"/>
      <c r="K70" s="113"/>
      <c r="L70" s="113"/>
      <c r="M70" s="113"/>
      <c r="N70" s="113"/>
      <c r="O70" s="113"/>
      <c r="P70" s="113"/>
      <c r="Q70" s="113"/>
      <c r="R70" s="113"/>
      <c r="S70" s="113"/>
      <c r="T70" s="113"/>
      <c r="U70" s="113"/>
      <c r="V70" s="113"/>
      <c r="W70" s="115"/>
    </row>
    <row r="71" spans="1:23">
      <c r="A71" s="112"/>
      <c r="B71" s="113"/>
      <c r="C71" s="113"/>
      <c r="D71" s="113"/>
      <c r="E71" s="113"/>
      <c r="F71" s="113"/>
      <c r="G71" s="113"/>
      <c r="H71" s="113"/>
      <c r="I71" s="113"/>
      <c r="J71" s="113"/>
      <c r="K71" s="113"/>
      <c r="L71" s="113"/>
      <c r="M71" s="113"/>
      <c r="N71" s="113"/>
      <c r="O71" s="113"/>
      <c r="P71" s="113"/>
      <c r="Q71" s="113"/>
      <c r="R71" s="113"/>
      <c r="S71" s="113"/>
      <c r="T71" s="113"/>
      <c r="U71" s="113"/>
      <c r="V71" s="113"/>
      <c r="W71" s="115"/>
    </row>
    <row r="72" spans="1:23">
      <c r="A72" s="112"/>
      <c r="B72" s="113"/>
      <c r="C72" s="113"/>
      <c r="D72" s="113"/>
      <c r="E72" s="113"/>
      <c r="F72" s="113"/>
      <c r="G72" s="113"/>
      <c r="H72" s="113"/>
      <c r="I72" s="113"/>
      <c r="J72" s="113"/>
      <c r="K72" s="113"/>
      <c r="L72" s="113"/>
      <c r="M72" s="113"/>
      <c r="N72" s="113"/>
      <c r="O72" s="113"/>
      <c r="P72" s="113"/>
      <c r="Q72" s="113"/>
      <c r="R72" s="113"/>
      <c r="S72" s="113"/>
      <c r="T72" s="113"/>
      <c r="U72" s="113"/>
      <c r="V72" s="113"/>
      <c r="W72" s="115"/>
    </row>
    <row r="73" spans="1:23" ht="12.75" customHeight="1">
      <c r="A73" s="112"/>
      <c r="B73" s="113"/>
      <c r="C73" s="113"/>
      <c r="D73" s="113"/>
      <c r="E73" s="113"/>
      <c r="F73" s="113"/>
      <c r="G73" s="113"/>
      <c r="H73" s="113"/>
      <c r="I73" s="113"/>
      <c r="J73" s="113"/>
      <c r="K73" s="113"/>
      <c r="L73" s="113"/>
      <c r="M73" s="113"/>
      <c r="N73" s="113"/>
      <c r="O73" s="113"/>
      <c r="P73" s="113"/>
      <c r="Q73" s="113"/>
      <c r="R73" s="113"/>
      <c r="S73" s="113"/>
      <c r="T73" s="113"/>
      <c r="U73" s="113"/>
      <c r="V73" s="113"/>
      <c r="W73" s="115"/>
    </row>
    <row r="74" spans="1:23">
      <c r="A74" s="112"/>
      <c r="B74" s="113"/>
      <c r="C74" s="113"/>
      <c r="D74" s="113"/>
      <c r="E74" s="113"/>
      <c r="F74" s="113"/>
      <c r="G74" s="113"/>
      <c r="H74" s="113"/>
      <c r="I74" s="113"/>
      <c r="J74" s="113"/>
      <c r="K74" s="113"/>
      <c r="L74" s="113"/>
      <c r="M74" s="113"/>
      <c r="N74" s="113"/>
      <c r="O74" s="113"/>
      <c r="P74" s="113"/>
      <c r="Q74" s="113"/>
      <c r="R74" s="113"/>
      <c r="S74" s="113"/>
      <c r="T74" s="113"/>
      <c r="U74" s="113"/>
      <c r="V74" s="113"/>
      <c r="W74" s="115"/>
    </row>
    <row r="75" spans="1:23">
      <c r="A75" s="112"/>
      <c r="B75" s="113"/>
      <c r="C75" s="113"/>
      <c r="D75" s="113"/>
      <c r="E75" s="113"/>
      <c r="F75" s="113"/>
      <c r="G75" s="113"/>
      <c r="H75" s="113"/>
      <c r="I75" s="113"/>
      <c r="J75" s="113"/>
      <c r="K75" s="113"/>
      <c r="L75" s="113"/>
      <c r="M75" s="113"/>
      <c r="N75" s="113"/>
      <c r="O75" s="113"/>
      <c r="P75" s="113"/>
      <c r="Q75" s="113"/>
      <c r="R75" s="113"/>
      <c r="S75" s="113"/>
      <c r="T75" s="113"/>
      <c r="U75" s="113"/>
      <c r="V75" s="113"/>
      <c r="W75" s="115"/>
    </row>
    <row r="76" spans="1:23">
      <c r="A76" s="112"/>
      <c r="B76" s="113"/>
      <c r="C76" s="113"/>
      <c r="D76" s="113"/>
      <c r="E76" s="113"/>
      <c r="F76" s="113"/>
      <c r="G76" s="113"/>
      <c r="H76" s="113"/>
      <c r="I76" s="113"/>
      <c r="J76" s="113"/>
      <c r="K76" s="113"/>
      <c r="L76" s="113"/>
      <c r="M76" s="113"/>
      <c r="N76" s="113"/>
      <c r="O76" s="113"/>
      <c r="P76" s="113"/>
      <c r="Q76" s="113"/>
      <c r="R76" s="113"/>
      <c r="S76" s="113"/>
      <c r="T76" s="113"/>
      <c r="U76" s="113"/>
      <c r="V76" s="113"/>
      <c r="W76" s="115"/>
    </row>
    <row r="77" spans="1:23">
      <c r="A77" s="112"/>
      <c r="B77" s="113"/>
      <c r="C77" s="113"/>
      <c r="D77" s="113"/>
      <c r="E77" s="113"/>
      <c r="F77" s="113"/>
      <c r="G77" s="113"/>
      <c r="H77" s="113"/>
      <c r="I77" s="113"/>
      <c r="J77" s="113"/>
      <c r="K77" s="113"/>
      <c r="L77" s="113"/>
      <c r="M77" s="113"/>
      <c r="N77" s="113"/>
      <c r="O77" s="113"/>
      <c r="P77" s="113"/>
      <c r="Q77" s="113"/>
      <c r="R77" s="113"/>
      <c r="S77" s="113"/>
      <c r="T77" s="113"/>
      <c r="U77" s="113"/>
      <c r="V77" s="113"/>
      <c r="W77" s="115"/>
    </row>
    <row r="78" spans="1:23">
      <c r="A78" s="112"/>
      <c r="B78" s="113"/>
      <c r="C78" s="113"/>
      <c r="D78" s="113"/>
      <c r="E78" s="113"/>
      <c r="F78" s="113"/>
      <c r="G78" s="113"/>
      <c r="H78" s="113"/>
      <c r="I78" s="113"/>
      <c r="J78" s="113"/>
      <c r="K78" s="113"/>
      <c r="L78" s="113"/>
      <c r="M78" s="113"/>
      <c r="N78" s="113"/>
      <c r="O78" s="113"/>
      <c r="P78" s="113"/>
      <c r="Q78" s="113"/>
      <c r="R78" s="113"/>
      <c r="S78" s="113"/>
      <c r="T78" s="113"/>
      <c r="U78" s="113"/>
      <c r="V78" s="113"/>
      <c r="W78" s="115"/>
    </row>
    <row r="79" spans="1:23">
      <c r="A79" s="112"/>
      <c r="B79" s="113"/>
      <c r="C79" s="113"/>
      <c r="D79" s="113"/>
      <c r="E79" s="113"/>
      <c r="F79" s="113"/>
      <c r="G79" s="113"/>
      <c r="H79" s="113"/>
      <c r="I79" s="113"/>
      <c r="J79" s="113"/>
      <c r="K79" s="113"/>
      <c r="L79" s="113"/>
      <c r="M79" s="113"/>
      <c r="N79" s="113"/>
      <c r="O79" s="113"/>
      <c r="P79" s="113"/>
      <c r="Q79" s="113"/>
      <c r="R79" s="113"/>
      <c r="S79" s="113"/>
      <c r="T79" s="113"/>
      <c r="U79" s="113"/>
      <c r="V79" s="113"/>
      <c r="W79" s="115"/>
    </row>
    <row r="80" spans="1:23">
      <c r="A80" s="112"/>
      <c r="B80" s="113"/>
      <c r="C80" s="113"/>
      <c r="D80" s="113"/>
      <c r="E80" s="113"/>
      <c r="F80" s="113"/>
      <c r="G80" s="113"/>
      <c r="H80" s="113"/>
      <c r="I80" s="113"/>
      <c r="J80" s="113"/>
      <c r="K80" s="113"/>
      <c r="L80" s="113"/>
      <c r="M80" s="113"/>
      <c r="N80" s="113"/>
      <c r="O80" s="113"/>
      <c r="P80" s="113"/>
      <c r="Q80" s="113"/>
      <c r="R80" s="113"/>
      <c r="S80" s="113"/>
      <c r="T80" s="113"/>
      <c r="U80" s="113"/>
      <c r="V80" s="113"/>
      <c r="W80" s="115"/>
    </row>
    <row r="81" spans="1:23">
      <c r="A81" s="112"/>
      <c r="B81" s="113"/>
      <c r="C81" s="113"/>
      <c r="D81" s="113"/>
      <c r="E81" s="113"/>
      <c r="F81" s="113"/>
      <c r="G81" s="113"/>
      <c r="H81" s="113"/>
      <c r="I81" s="113"/>
      <c r="J81" s="113"/>
      <c r="K81" s="113"/>
      <c r="L81" s="113"/>
      <c r="M81" s="113"/>
      <c r="N81" s="113"/>
      <c r="O81" s="113"/>
      <c r="P81" s="113"/>
      <c r="Q81" s="113"/>
      <c r="R81" s="113"/>
      <c r="S81" s="113"/>
      <c r="T81" s="113"/>
      <c r="U81" s="113"/>
      <c r="V81" s="113"/>
      <c r="W81" s="115"/>
    </row>
    <row r="82" spans="1:23">
      <c r="A82" s="112"/>
      <c r="B82" s="113"/>
      <c r="C82" s="113"/>
      <c r="D82" s="113"/>
      <c r="E82" s="113"/>
      <c r="F82" s="113"/>
      <c r="G82" s="113"/>
      <c r="H82" s="113"/>
      <c r="I82" s="113"/>
      <c r="J82" s="113"/>
      <c r="K82" s="113"/>
      <c r="L82" s="113"/>
      <c r="M82" s="113"/>
      <c r="N82" s="113"/>
      <c r="O82" s="113"/>
      <c r="P82" s="113"/>
      <c r="Q82" s="113"/>
      <c r="R82" s="113"/>
      <c r="S82" s="113"/>
      <c r="T82" s="113"/>
      <c r="U82" s="113"/>
      <c r="V82" s="113"/>
      <c r="W82" s="115"/>
    </row>
    <row r="83" spans="1:23">
      <c r="A83" s="112"/>
      <c r="B83" s="113"/>
      <c r="C83" s="113"/>
      <c r="D83" s="113"/>
      <c r="E83" s="113"/>
      <c r="F83" s="113"/>
      <c r="G83" s="113"/>
      <c r="H83" s="113"/>
      <c r="I83" s="113"/>
      <c r="J83" s="113"/>
      <c r="K83" s="113"/>
      <c r="L83" s="113"/>
      <c r="M83" s="113"/>
      <c r="N83" s="113"/>
      <c r="O83" s="113"/>
      <c r="P83" s="113"/>
      <c r="Q83" s="113"/>
      <c r="R83" s="113"/>
      <c r="S83" s="113"/>
      <c r="T83" s="113"/>
      <c r="U83" s="113"/>
      <c r="V83" s="113"/>
      <c r="W83" s="115"/>
    </row>
    <row r="84" spans="1:23">
      <c r="A84" s="112"/>
      <c r="B84" s="113"/>
      <c r="C84" s="113"/>
      <c r="D84" s="113"/>
      <c r="E84" s="113"/>
      <c r="F84" s="113"/>
      <c r="G84" s="113"/>
      <c r="H84" s="113"/>
      <c r="I84" s="113"/>
      <c r="J84" s="113"/>
      <c r="K84" s="113"/>
      <c r="L84" s="113"/>
      <c r="M84" s="113"/>
      <c r="N84" s="113"/>
      <c r="O84" s="113"/>
      <c r="P84" s="113"/>
      <c r="Q84" s="113"/>
      <c r="R84" s="113"/>
      <c r="S84" s="113"/>
      <c r="T84" s="113"/>
      <c r="U84" s="113"/>
      <c r="V84" s="113"/>
      <c r="W84" s="115"/>
    </row>
    <row r="85" spans="1:23">
      <c r="A85" s="112"/>
      <c r="B85" s="113"/>
      <c r="C85" s="113"/>
      <c r="D85" s="113"/>
      <c r="E85" s="113"/>
      <c r="F85" s="113"/>
      <c r="G85" s="113"/>
      <c r="H85" s="113"/>
      <c r="I85" s="113"/>
      <c r="J85" s="113"/>
      <c r="K85" s="113"/>
      <c r="L85" s="113"/>
      <c r="M85" s="113"/>
      <c r="N85" s="113"/>
      <c r="O85" s="113"/>
      <c r="P85" s="113"/>
      <c r="Q85" s="113"/>
      <c r="R85" s="113"/>
      <c r="S85" s="113"/>
      <c r="T85" s="113"/>
      <c r="U85" s="113"/>
      <c r="V85" s="113"/>
      <c r="W85" s="115"/>
    </row>
    <row r="86" spans="1:23">
      <c r="A86" s="112"/>
      <c r="B86" s="113"/>
      <c r="C86" s="113"/>
      <c r="D86" s="113"/>
      <c r="E86" s="113"/>
      <c r="F86" s="113"/>
      <c r="G86" s="113"/>
      <c r="H86" s="113"/>
      <c r="I86" s="113"/>
      <c r="J86" s="113"/>
      <c r="K86" s="113"/>
      <c r="L86" s="113"/>
      <c r="M86" s="113"/>
      <c r="N86" s="113"/>
      <c r="O86" s="113"/>
      <c r="P86" s="113"/>
      <c r="Q86" s="113"/>
      <c r="R86" s="113"/>
      <c r="S86" s="113"/>
      <c r="T86" s="113"/>
      <c r="U86" s="113"/>
      <c r="V86" s="113"/>
      <c r="W86" s="115"/>
    </row>
    <row r="87" spans="1:23">
      <c r="A87" s="112"/>
      <c r="B87" s="113"/>
      <c r="C87" s="113"/>
      <c r="D87" s="113"/>
      <c r="E87" s="113"/>
      <c r="F87" s="113"/>
      <c r="G87" s="113"/>
      <c r="H87" s="113"/>
      <c r="I87" s="113"/>
      <c r="J87" s="113"/>
      <c r="K87" s="113"/>
      <c r="L87" s="113"/>
      <c r="M87" s="113"/>
      <c r="N87" s="113"/>
      <c r="O87" s="113"/>
      <c r="P87" s="113"/>
      <c r="Q87" s="113"/>
      <c r="R87" s="113"/>
      <c r="S87" s="113"/>
      <c r="T87" s="113"/>
      <c r="U87" s="113"/>
      <c r="V87" s="113"/>
      <c r="W87" s="115"/>
    </row>
    <row r="88" spans="1:23">
      <c r="A88" s="112"/>
      <c r="B88" s="113"/>
      <c r="C88" s="113"/>
      <c r="D88" s="113"/>
      <c r="E88" s="113"/>
      <c r="F88" s="113"/>
      <c r="G88" s="113"/>
      <c r="H88" s="113"/>
      <c r="I88" s="113"/>
      <c r="J88" s="113"/>
      <c r="K88" s="113"/>
      <c r="L88" s="113"/>
      <c r="M88" s="113"/>
      <c r="N88" s="113"/>
      <c r="O88" s="113"/>
      <c r="P88" s="113"/>
      <c r="Q88" s="113"/>
      <c r="R88" s="113"/>
      <c r="S88" s="113"/>
      <c r="T88" s="113"/>
      <c r="U88" s="113"/>
      <c r="V88" s="113"/>
      <c r="W88" s="115"/>
    </row>
    <row r="89" spans="1:23">
      <c r="A89" s="112"/>
      <c r="B89" s="113"/>
      <c r="C89" s="113"/>
      <c r="D89" s="113"/>
      <c r="E89" s="113"/>
      <c r="F89" s="113"/>
      <c r="G89" s="113"/>
      <c r="H89" s="113"/>
      <c r="I89" s="113"/>
      <c r="J89" s="113"/>
      <c r="K89" s="113"/>
      <c r="L89" s="113"/>
      <c r="M89" s="113"/>
      <c r="N89" s="113"/>
      <c r="O89" s="113"/>
      <c r="P89" s="113"/>
      <c r="Q89" s="113"/>
      <c r="R89" s="113"/>
      <c r="S89" s="113"/>
      <c r="T89" s="113"/>
      <c r="U89" s="113"/>
      <c r="V89" s="113"/>
      <c r="W89" s="115"/>
    </row>
    <row r="90" spans="1:23">
      <c r="A90" s="112"/>
      <c r="B90" s="113"/>
      <c r="C90" s="113"/>
      <c r="D90" s="113"/>
      <c r="E90" s="113"/>
      <c r="F90" s="113"/>
      <c r="G90" s="113"/>
      <c r="H90" s="113"/>
      <c r="I90" s="113"/>
      <c r="J90" s="113"/>
      <c r="K90" s="113"/>
      <c r="L90" s="113"/>
      <c r="M90" s="113"/>
      <c r="N90" s="113"/>
      <c r="O90" s="113"/>
      <c r="P90" s="113"/>
      <c r="Q90" s="113"/>
      <c r="R90" s="113"/>
      <c r="S90" s="113"/>
      <c r="T90" s="113"/>
      <c r="U90" s="113"/>
      <c r="V90" s="113"/>
      <c r="W90" s="115"/>
    </row>
    <row r="91" spans="1:23">
      <c r="A91" s="112"/>
      <c r="B91" s="113"/>
      <c r="C91" s="113"/>
      <c r="D91" s="113"/>
      <c r="E91" s="113"/>
      <c r="F91" s="113"/>
      <c r="G91" s="113"/>
      <c r="H91" s="113"/>
      <c r="I91" s="113"/>
      <c r="J91" s="113"/>
      <c r="K91" s="113"/>
      <c r="L91" s="113"/>
      <c r="M91" s="113"/>
      <c r="N91" s="113"/>
      <c r="O91" s="113"/>
      <c r="P91" s="113"/>
      <c r="Q91" s="113"/>
      <c r="R91" s="113"/>
      <c r="S91" s="113"/>
      <c r="T91" s="113"/>
      <c r="U91" s="113"/>
      <c r="V91" s="113"/>
      <c r="W91" s="115"/>
    </row>
    <row r="92" spans="1:23">
      <c r="A92" s="112"/>
      <c r="B92" s="113"/>
      <c r="C92" s="113"/>
      <c r="D92" s="113"/>
      <c r="E92" s="113"/>
      <c r="F92" s="113"/>
      <c r="G92" s="113"/>
      <c r="H92" s="113"/>
      <c r="I92" s="113"/>
      <c r="J92" s="113"/>
      <c r="K92" s="113"/>
      <c r="L92" s="113"/>
      <c r="M92" s="113"/>
      <c r="N92" s="113"/>
      <c r="O92" s="113"/>
      <c r="P92" s="113"/>
      <c r="Q92" s="113"/>
      <c r="R92" s="113"/>
      <c r="S92" s="113"/>
      <c r="T92" s="113"/>
      <c r="U92" s="113"/>
      <c r="V92" s="113"/>
      <c r="W92" s="115"/>
    </row>
    <row r="93" spans="1:23">
      <c r="A93" s="112"/>
      <c r="B93" s="113"/>
      <c r="C93" s="113"/>
      <c r="D93" s="113"/>
      <c r="E93" s="113"/>
      <c r="F93" s="113"/>
      <c r="G93" s="113"/>
      <c r="H93" s="113"/>
      <c r="I93" s="113"/>
      <c r="J93" s="113"/>
      <c r="K93" s="113"/>
      <c r="L93" s="113"/>
      <c r="M93" s="113"/>
      <c r="N93" s="113"/>
      <c r="O93" s="113"/>
      <c r="P93" s="113"/>
      <c r="Q93" s="113"/>
      <c r="R93" s="113"/>
      <c r="S93" s="113"/>
      <c r="T93" s="113"/>
      <c r="U93" s="113"/>
      <c r="V93" s="113"/>
      <c r="W93" s="115"/>
    </row>
    <row r="94" spans="1:23">
      <c r="A94" s="112"/>
      <c r="B94" s="113"/>
      <c r="C94" s="113"/>
      <c r="D94" s="113"/>
      <c r="E94" s="113"/>
      <c r="F94" s="113"/>
      <c r="G94" s="113"/>
      <c r="H94" s="113"/>
      <c r="I94" s="113"/>
      <c r="J94" s="113"/>
      <c r="K94" s="113"/>
      <c r="L94" s="113"/>
      <c r="M94" s="113"/>
      <c r="N94" s="113"/>
      <c r="O94" s="113"/>
      <c r="P94" s="113"/>
      <c r="Q94" s="113"/>
      <c r="R94" s="113"/>
      <c r="S94" s="113"/>
      <c r="T94" s="113"/>
      <c r="U94" s="113"/>
      <c r="V94" s="113"/>
      <c r="W94" s="115"/>
    </row>
    <row r="95" spans="1:23">
      <c r="A95" s="112"/>
      <c r="B95" s="113"/>
      <c r="C95" s="113"/>
      <c r="D95" s="113"/>
      <c r="E95" s="113"/>
      <c r="F95" s="113"/>
      <c r="G95" s="113"/>
      <c r="H95" s="113"/>
      <c r="I95" s="113"/>
      <c r="J95" s="113"/>
      <c r="K95" s="113"/>
      <c r="L95" s="113"/>
      <c r="M95" s="113"/>
      <c r="N95" s="113"/>
      <c r="O95" s="113"/>
      <c r="P95" s="113"/>
      <c r="Q95" s="113"/>
      <c r="R95" s="113"/>
      <c r="S95" s="113"/>
      <c r="T95" s="113"/>
      <c r="U95" s="113"/>
      <c r="V95" s="113"/>
      <c r="W95" s="115"/>
    </row>
    <row r="96" spans="1:23">
      <c r="A96" s="112"/>
      <c r="B96" s="113"/>
      <c r="C96" s="113"/>
      <c r="D96" s="113"/>
      <c r="E96" s="113"/>
      <c r="F96" s="113"/>
      <c r="G96" s="113"/>
      <c r="H96" s="113"/>
      <c r="I96" s="113"/>
      <c r="J96" s="113"/>
      <c r="K96" s="113"/>
      <c r="L96" s="113"/>
      <c r="M96" s="113"/>
      <c r="N96" s="113"/>
      <c r="O96" s="113"/>
      <c r="P96" s="113"/>
      <c r="Q96" s="113"/>
      <c r="R96" s="113"/>
      <c r="S96" s="113"/>
      <c r="T96" s="113"/>
      <c r="U96" s="113"/>
      <c r="V96" s="113"/>
      <c r="W96" s="115"/>
    </row>
    <row r="97" spans="1:23">
      <c r="A97" s="112"/>
      <c r="B97" s="113"/>
      <c r="C97" s="113"/>
      <c r="D97" s="113"/>
      <c r="E97" s="113"/>
      <c r="F97" s="113"/>
      <c r="G97" s="113"/>
      <c r="H97" s="113"/>
      <c r="I97" s="113"/>
      <c r="J97" s="113"/>
      <c r="K97" s="113"/>
      <c r="L97" s="113"/>
      <c r="M97" s="113"/>
      <c r="N97" s="113"/>
      <c r="O97" s="113"/>
      <c r="P97" s="113"/>
      <c r="Q97" s="113"/>
      <c r="R97" s="113"/>
      <c r="S97" s="113"/>
      <c r="T97" s="113"/>
      <c r="U97" s="113"/>
      <c r="V97" s="113"/>
      <c r="W97" s="115"/>
    </row>
    <row r="98" spans="1:23">
      <c r="A98" s="112"/>
      <c r="B98" s="113"/>
      <c r="C98" s="113"/>
      <c r="D98" s="113"/>
      <c r="E98" s="113"/>
      <c r="F98" s="113"/>
      <c r="G98" s="113"/>
      <c r="H98" s="113"/>
      <c r="I98" s="113"/>
      <c r="J98" s="113"/>
      <c r="K98" s="113"/>
      <c r="L98" s="113"/>
      <c r="M98" s="113"/>
      <c r="N98" s="113"/>
      <c r="O98" s="113"/>
      <c r="P98" s="113"/>
      <c r="Q98" s="113"/>
      <c r="R98" s="113"/>
      <c r="S98" s="113"/>
      <c r="T98" s="113"/>
      <c r="U98" s="113"/>
      <c r="V98" s="113"/>
      <c r="W98" s="115"/>
    </row>
    <row r="99" spans="1:23">
      <c r="A99" s="112"/>
      <c r="B99" s="113"/>
      <c r="C99" s="113"/>
      <c r="D99" s="113"/>
      <c r="E99" s="113"/>
      <c r="F99" s="113"/>
      <c r="G99" s="113"/>
      <c r="H99" s="113"/>
      <c r="I99" s="113"/>
      <c r="J99" s="113"/>
      <c r="K99" s="113"/>
      <c r="L99" s="113"/>
      <c r="M99" s="113"/>
      <c r="N99" s="113"/>
      <c r="O99" s="113"/>
      <c r="P99" s="113"/>
      <c r="Q99" s="113"/>
      <c r="R99" s="113"/>
      <c r="S99" s="113"/>
      <c r="T99" s="113"/>
      <c r="U99" s="113"/>
      <c r="V99" s="113"/>
      <c r="W99" s="115"/>
    </row>
    <row r="100" spans="1:23">
      <c r="A100" s="112"/>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5"/>
    </row>
    <row r="101" spans="1:23">
      <c r="A101" s="112"/>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5"/>
    </row>
    <row r="102" spans="1:23">
      <c r="A102" s="112"/>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5"/>
    </row>
    <row r="103" spans="1:23">
      <c r="A103" s="112"/>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5"/>
    </row>
    <row r="104" spans="1:23">
      <c r="A104" s="112"/>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5"/>
    </row>
    <row r="105" spans="1:23">
      <c r="A105" s="112"/>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5"/>
    </row>
    <row r="106" spans="1:23">
      <c r="A106" s="112"/>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5"/>
    </row>
    <row r="107" spans="1:23">
      <c r="A107" s="112"/>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5"/>
    </row>
    <row r="108" spans="1:23">
      <c r="A108" s="112"/>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5"/>
    </row>
    <row r="109" spans="1:23">
      <c r="A109" s="112"/>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5"/>
    </row>
    <row r="110" spans="1:23">
      <c r="A110" s="112"/>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5"/>
    </row>
    <row r="111" spans="1:23">
      <c r="A111" s="112"/>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5"/>
    </row>
    <row r="112" spans="1:23">
      <c r="A112" s="112"/>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5"/>
    </row>
    <row r="113" spans="1:23">
      <c r="A113" s="112"/>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5"/>
    </row>
    <row r="114" spans="1:23">
      <c r="A114" s="119"/>
      <c r="W114" s="121"/>
    </row>
    <row r="115" spans="1:23" ht="13.5" thickBot="1">
      <c r="A115" s="122"/>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4"/>
    </row>
  </sheetData>
  <sheetProtection sheet="1" objects="1" scenarios="1" selectLockedCells="1" selectUnlockedCells="1"/>
  <mergeCells count="1">
    <mergeCell ref="A8:W8"/>
  </mergeCells>
  <pageMargins left="0.7" right="0.7" top="0.78740157499999996" bottom="0.78740157499999996" header="0.3" footer="0.3"/>
  <pageSetup paperSize="9" scale="32" fitToHeight="0" orientation="portrait" r:id="rId1"/>
  <headerFooter>
    <oddFooter>&amp;L&amp;6T.PU.076 Supplier Approval Form VCL-VCR / V1.1 / T.Schneider / 06.02.2023&amp;R&amp;6Explanation&amp;C&amp;1#&amp;"Arial"&amp;8&amp;KA6A6A6restricted</oddFooter>
  </headerFooter>
  <colBreaks count="1" manualBreakCount="1">
    <brk id="8" max="114" man="1"/>
  </col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017FA-0625-4A30-9C8E-EA3BD7E19FC9}">
  <sheetPr>
    <pageSetUpPr fitToPage="1"/>
  </sheetPr>
  <dimension ref="A1:R46"/>
  <sheetViews>
    <sheetView zoomScale="120" zoomScaleNormal="120" zoomScaleSheetLayoutView="120" workbookViewId="0"/>
  </sheetViews>
  <sheetFormatPr baseColWidth="10" defaultRowHeight="12.75"/>
  <cols>
    <col min="1" max="1" width="11.85546875" style="79" customWidth="1"/>
    <col min="2" max="2" width="11.42578125" style="79"/>
    <col min="3" max="3" width="4.7109375" style="79" customWidth="1"/>
    <col min="4" max="4" width="6.140625" style="79" customWidth="1"/>
    <col min="5" max="6" width="6" style="79" customWidth="1"/>
    <col min="7" max="10" width="6.42578125" style="79" customWidth="1"/>
    <col min="11" max="11" width="11.42578125" style="79" customWidth="1"/>
    <col min="12" max="12" width="11.42578125" style="79"/>
    <col min="13" max="14" width="6.140625" style="79" customWidth="1"/>
    <col min="15" max="16384" width="11.42578125" style="79"/>
  </cols>
  <sheetData>
    <row r="1" spans="1:15" ht="42" customHeight="1" thickBot="1">
      <c r="A1" s="100" t="s">
        <v>1220</v>
      </c>
      <c r="B1" s="230" t="str">
        <f>HLOOKUP(Language,Translation,195)</f>
        <v>Supplier Approval Form VCL - VCR</v>
      </c>
      <c r="C1" s="230"/>
      <c r="D1" s="230"/>
      <c r="E1" s="230"/>
      <c r="F1" s="230"/>
      <c r="G1" s="230"/>
      <c r="H1" s="230"/>
      <c r="I1" s="230"/>
      <c r="J1" s="230"/>
      <c r="K1" s="230"/>
      <c r="L1" s="213"/>
      <c r="M1" s="213"/>
      <c r="N1" s="214"/>
    </row>
    <row r="2" spans="1:15" ht="8.25" customHeight="1" thickBot="1"/>
    <row r="3" spans="1:15" ht="15.75" customHeight="1" thickBot="1">
      <c r="A3" s="210" t="str">
        <f>HLOOKUP(Language,Translation,226)</f>
        <v>Requester (Buyer)</v>
      </c>
      <c r="B3" s="211"/>
      <c r="C3" s="211"/>
      <c r="D3" s="211"/>
      <c r="E3" s="211"/>
      <c r="F3" s="211"/>
      <c r="G3" s="211"/>
      <c r="H3" s="211"/>
      <c r="I3" s="211"/>
      <c r="J3" s="211"/>
      <c r="K3" s="211"/>
      <c r="L3" s="211"/>
      <c r="M3" s="211"/>
      <c r="N3" s="212"/>
    </row>
    <row r="4" spans="1:15" ht="22.5" customHeight="1">
      <c r="A4" s="129" t="str">
        <f>HLOOKUP(Language,Translation,22)&amp;":"</f>
        <v>Name:</v>
      </c>
      <c r="B4" s="225"/>
      <c r="C4" s="226"/>
      <c r="D4" s="226"/>
      <c r="E4" s="226"/>
      <c r="F4" s="227"/>
      <c r="G4" s="228" t="str">
        <f>HLOOKUP(Language,Translation,227)</f>
        <v>Buyer Code:</v>
      </c>
      <c r="H4" s="228"/>
      <c r="I4" s="229"/>
      <c r="J4" s="130"/>
      <c r="K4" s="131" t="str">
        <f>HLOOKUP(Language,Translation,92)&amp;":"</f>
        <v>Date:</v>
      </c>
      <c r="L4" s="223"/>
      <c r="M4" s="224"/>
      <c r="N4" s="132"/>
    </row>
    <row r="5" spans="1:15" ht="22.5" customHeight="1" thickBot="1">
      <c r="A5" s="256" t="str">
        <f>HLOOKUP(Language,Translation,276)</f>
        <v>Offical supplier letter is enclosed:</v>
      </c>
      <c r="B5" s="257"/>
      <c r="C5" s="257"/>
      <c r="D5" s="257"/>
      <c r="E5" s="257"/>
      <c r="F5" s="257"/>
      <c r="G5" s="133"/>
      <c r="H5" s="133"/>
      <c r="I5" s="133"/>
      <c r="J5" s="258" t="s">
        <v>78</v>
      </c>
      <c r="K5" s="259"/>
      <c r="L5" s="259"/>
      <c r="M5" s="259"/>
      <c r="N5" s="260"/>
    </row>
    <row r="6" spans="1:15" ht="8.25" customHeight="1" thickBot="1">
      <c r="A6" s="81"/>
      <c r="O6" s="90"/>
    </row>
    <row r="7" spans="1:15" ht="15.75" customHeight="1" thickBot="1">
      <c r="A7" s="138" t="str">
        <f>"A:"&amp;" "&amp;HLOOKUP(Language,Translation,271)</f>
        <v>A: Location Information:</v>
      </c>
      <c r="B7" s="139"/>
      <c r="C7" s="139"/>
      <c r="D7" s="139"/>
      <c r="E7" s="139"/>
      <c r="F7" s="253" t="str">
        <f>HLOOKUP(Language,Translation,275)</f>
        <v>(According to offical supplier letterhead!)</v>
      </c>
      <c r="G7" s="253"/>
      <c r="H7" s="253"/>
      <c r="I7" s="253"/>
      <c r="J7" s="253"/>
      <c r="K7" s="253"/>
      <c r="L7" s="253"/>
      <c r="M7" s="253"/>
      <c r="N7" s="254"/>
    </row>
    <row r="8" spans="1:15" ht="22.5" customHeight="1">
      <c r="A8" s="94" t="str">
        <f>HLOOKUP(Language,Translation,5)&amp;":"</f>
        <v>Company name:</v>
      </c>
      <c r="B8" s="216"/>
      <c r="C8" s="217"/>
      <c r="D8" s="217"/>
      <c r="E8" s="217"/>
      <c r="F8" s="217"/>
      <c r="G8" s="218"/>
      <c r="H8" s="219" t="str">
        <f>HLOOKUP(Language,Translation,196)&amp;":"</f>
        <v>Contact Person:</v>
      </c>
      <c r="I8" s="220"/>
      <c r="J8" s="221"/>
      <c r="K8" s="216"/>
      <c r="L8" s="217"/>
      <c r="M8" s="217"/>
      <c r="N8" s="222"/>
    </row>
    <row r="9" spans="1:15" ht="22.5" customHeight="1">
      <c r="A9" s="91" t="str">
        <f>HLOOKUP(Language,Translation,6)</f>
        <v>Facility Address:</v>
      </c>
      <c r="B9" s="162"/>
      <c r="C9" s="163"/>
      <c r="D9" s="163"/>
      <c r="E9" s="163"/>
      <c r="F9" s="163"/>
      <c r="G9" s="215"/>
      <c r="H9" s="159" t="str">
        <f>HLOOKUP(Language,Translation,21)</f>
        <v>Position:</v>
      </c>
      <c r="I9" s="160"/>
      <c r="J9" s="161"/>
      <c r="K9" s="162"/>
      <c r="L9" s="163"/>
      <c r="M9" s="163"/>
      <c r="N9" s="164"/>
    </row>
    <row r="10" spans="1:15" ht="22.5" customHeight="1">
      <c r="A10" s="91" t="str">
        <f>HLOOKUP(Language,Translation,7)</f>
        <v>Post code, City, State:</v>
      </c>
      <c r="B10" s="162"/>
      <c r="C10" s="163"/>
      <c r="D10" s="163"/>
      <c r="E10" s="163"/>
      <c r="F10" s="163"/>
      <c r="G10" s="215"/>
      <c r="H10" s="159" t="str">
        <f>HLOOKUP(Language,Translation,269)</f>
        <v>Language of communication:</v>
      </c>
      <c r="I10" s="160"/>
      <c r="J10" s="161"/>
      <c r="K10" s="162"/>
      <c r="L10" s="163"/>
      <c r="M10" s="163"/>
      <c r="N10" s="164"/>
    </row>
    <row r="11" spans="1:15" ht="22.5" customHeight="1">
      <c r="A11" s="91" t="str">
        <f>HLOOKUP(Language,Translation,8)</f>
        <v>Country:</v>
      </c>
      <c r="B11" s="162"/>
      <c r="C11" s="163"/>
      <c r="D11" s="163"/>
      <c r="E11" s="163"/>
      <c r="F11" s="163"/>
      <c r="G11" s="215"/>
      <c r="H11" s="159" t="str">
        <f>HLOOKUP(Language,Translation,14)</f>
        <v>Telephone-No.:</v>
      </c>
      <c r="I11" s="160"/>
      <c r="J11" s="161"/>
      <c r="K11" s="162"/>
      <c r="L11" s="163"/>
      <c r="M11" s="163"/>
      <c r="N11" s="164"/>
    </row>
    <row r="12" spans="1:15" ht="22.5" customHeight="1">
      <c r="A12" s="145" t="str">
        <f>HLOOKUP(Language,Translation,274)</f>
        <v>Credit information no. / DUNS-No.:
(only if available)</v>
      </c>
      <c r="B12" s="146"/>
      <c r="C12" s="147"/>
      <c r="D12" s="148"/>
      <c r="E12" s="149"/>
      <c r="F12" s="149"/>
      <c r="G12" s="150"/>
      <c r="H12" s="159" t="str">
        <f>HLOOKUP(Language,Translation,16)</f>
        <v>E-mail address:</v>
      </c>
      <c r="I12" s="160"/>
      <c r="J12" s="161"/>
      <c r="K12" s="162"/>
      <c r="L12" s="163"/>
      <c r="M12" s="163"/>
      <c r="N12" s="164"/>
    </row>
    <row r="13" spans="1:15" ht="22.5" customHeight="1">
      <c r="A13" s="145" t="str">
        <f>HLOOKUP(Language,Translation,71)&amp;":"</f>
        <v>Bank Name &amp; Address:</v>
      </c>
      <c r="B13" s="146"/>
      <c r="C13" s="147"/>
      <c r="D13" s="148"/>
      <c r="E13" s="149"/>
      <c r="F13" s="149"/>
      <c r="G13" s="149"/>
      <c r="H13" s="149"/>
      <c r="I13" s="149"/>
      <c r="J13" s="149"/>
      <c r="K13" s="149"/>
      <c r="L13" s="149"/>
      <c r="M13" s="149"/>
      <c r="N13" s="255"/>
    </row>
    <row r="14" spans="1:15" ht="22.5" customHeight="1" thickBot="1">
      <c r="A14" s="151" t="str">
        <f>HLOOKUP(Language,Translation,74)&amp;":"</f>
        <v>SWIFT Code:</v>
      </c>
      <c r="B14" s="152"/>
      <c r="C14" s="152"/>
      <c r="D14" s="153"/>
      <c r="E14" s="154"/>
      <c r="F14" s="154"/>
      <c r="G14" s="155"/>
      <c r="H14" s="156" t="str">
        <f>HLOOKUP(Language,Translation,75)&amp;":"</f>
        <v>IBAN:</v>
      </c>
      <c r="I14" s="157"/>
      <c r="J14" s="158"/>
      <c r="K14" s="142"/>
      <c r="L14" s="143"/>
      <c r="M14" s="143"/>
      <c r="N14" s="144"/>
    </row>
    <row r="15" spans="1:15" ht="8.25" customHeight="1" thickBot="1">
      <c r="A15" s="82"/>
    </row>
    <row r="16" spans="1:15" ht="15.75" customHeight="1" thickBot="1">
      <c r="A16" s="138" t="str">
        <f>"B:"&amp;" "&amp;HLOOKUP(Language,Translation,199)</f>
        <v>B: Vendor Class</v>
      </c>
      <c r="B16" s="139"/>
      <c r="C16" s="139"/>
      <c r="D16" s="139"/>
      <c r="E16" s="139"/>
      <c r="F16" s="139"/>
      <c r="G16" s="139"/>
      <c r="H16" s="244"/>
      <c r="I16" s="244"/>
      <c r="J16" s="244"/>
      <c r="K16" s="244"/>
      <c r="L16" s="244"/>
      <c r="M16" s="244"/>
      <c r="N16" s="245"/>
    </row>
    <row r="17" spans="1:18" ht="13.5" customHeight="1">
      <c r="A17" s="246" t="str">
        <f>HLOOKUP(Language,Translation,3)</f>
        <v>Vendor Class:</v>
      </c>
      <c r="B17" s="247"/>
      <c r="C17" s="247"/>
      <c r="D17" s="247"/>
      <c r="E17" s="267" t="str">
        <f>HLOOKUP(Language,Translation,272)</f>
        <v>Justification:</v>
      </c>
      <c r="F17" s="268"/>
      <c r="G17" s="268"/>
      <c r="H17" s="268"/>
      <c r="I17" s="268"/>
      <c r="J17" s="268"/>
      <c r="K17" s="268"/>
      <c r="L17" s="268"/>
      <c r="M17" s="268"/>
      <c r="N17" s="269"/>
    </row>
    <row r="18" spans="1:18" ht="108.75" customHeight="1" thickBot="1">
      <c r="A18" s="270" t="s">
        <v>78</v>
      </c>
      <c r="B18" s="271"/>
      <c r="C18" s="271"/>
      <c r="D18" s="272"/>
      <c r="E18" s="273"/>
      <c r="F18" s="274"/>
      <c r="G18" s="274"/>
      <c r="H18" s="274"/>
      <c r="I18" s="274"/>
      <c r="J18" s="274"/>
      <c r="K18" s="274"/>
      <c r="L18" s="274"/>
      <c r="M18" s="274"/>
      <c r="N18" s="275"/>
    </row>
    <row r="19" spans="1:18" ht="8.25" customHeight="1" thickBot="1">
      <c r="A19" s="83"/>
      <c r="B19" s="90"/>
      <c r="C19" s="90"/>
      <c r="D19" s="90"/>
      <c r="E19" s="90"/>
      <c r="F19" s="90"/>
      <c r="G19" s="90"/>
      <c r="H19" s="90"/>
      <c r="I19" s="90"/>
      <c r="J19" s="90"/>
      <c r="K19" s="90"/>
      <c r="L19" s="90"/>
      <c r="M19" s="90"/>
      <c r="N19" s="90"/>
    </row>
    <row r="20" spans="1:18" ht="15.75" customHeight="1" thickBot="1">
      <c r="A20" s="138" t="str">
        <f>"C:"&amp;" "&amp;HLOOKUP(Language,Translation,201)</f>
        <v>C: Manufacturer Information</v>
      </c>
      <c r="B20" s="139"/>
      <c r="C20" s="139"/>
      <c r="D20" s="139"/>
      <c r="E20" s="139"/>
      <c r="F20" s="139"/>
      <c r="G20" s="139"/>
      <c r="H20" s="140" t="str">
        <f>HLOOKUP(Language,Translation,273)</f>
        <v>Not relevant for VCR!</v>
      </c>
      <c r="I20" s="140"/>
      <c r="J20" s="140"/>
      <c r="K20" s="140"/>
      <c r="L20" s="140"/>
      <c r="M20" s="140"/>
      <c r="N20" s="141"/>
      <c r="Q20" s="90"/>
    </row>
    <row r="21" spans="1:18" ht="15" hidden="1" customHeight="1">
      <c r="A21" s="297"/>
      <c r="B21" s="298"/>
      <c r="C21" s="298"/>
      <c r="D21" s="298"/>
      <c r="E21" s="298"/>
      <c r="F21" s="298"/>
      <c r="G21" s="298"/>
      <c r="H21" s="299"/>
      <c r="I21" s="299"/>
      <c r="J21" s="299"/>
      <c r="K21" s="299"/>
      <c r="L21" s="299"/>
      <c r="M21" s="299"/>
      <c r="N21" s="300"/>
      <c r="Q21" s="90"/>
    </row>
    <row r="22" spans="1:18" ht="22.5" customHeight="1">
      <c r="A22" s="108" t="str">
        <f>HLOOKUP(Language,Translation,11)</f>
        <v>Maufacturer-Vendor-No.:</v>
      </c>
      <c r="B22" s="250"/>
      <c r="C22" s="251"/>
      <c r="D22" s="251"/>
      <c r="E22" s="251"/>
      <c r="F22" s="251"/>
      <c r="G22" s="278"/>
      <c r="H22" s="248" t="str">
        <f>HLOOKUP(Language,Translation,196)&amp;":"</f>
        <v>Contact Person:</v>
      </c>
      <c r="I22" s="249"/>
      <c r="J22" s="234"/>
      <c r="K22" s="250"/>
      <c r="L22" s="251"/>
      <c r="M22" s="251"/>
      <c r="N22" s="252"/>
    </row>
    <row r="23" spans="1:18" ht="22.5" customHeight="1">
      <c r="A23" s="91" t="str">
        <f>HLOOKUP(Language,Translation,5)&amp;":"</f>
        <v>Company name:</v>
      </c>
      <c r="B23" s="162"/>
      <c r="C23" s="163"/>
      <c r="D23" s="163"/>
      <c r="E23" s="163"/>
      <c r="F23" s="163"/>
      <c r="G23" s="215"/>
      <c r="H23" s="159" t="str">
        <f>HLOOKUP(Language,Translation,21)</f>
        <v>Position:</v>
      </c>
      <c r="I23" s="160"/>
      <c r="J23" s="161"/>
      <c r="K23" s="162"/>
      <c r="L23" s="163"/>
      <c r="M23" s="163"/>
      <c r="N23" s="164"/>
    </row>
    <row r="24" spans="1:18" ht="22.5" customHeight="1">
      <c r="A24" s="91" t="str">
        <f>HLOOKUP(Language,Translation,6)</f>
        <v>Facility Address:</v>
      </c>
      <c r="B24" s="162"/>
      <c r="C24" s="163"/>
      <c r="D24" s="163"/>
      <c r="E24" s="163"/>
      <c r="F24" s="163"/>
      <c r="G24" s="215"/>
      <c r="H24" s="159" t="str">
        <f>HLOOKUP(Language,Translation,269)</f>
        <v>Language of communication:</v>
      </c>
      <c r="I24" s="160"/>
      <c r="J24" s="161"/>
      <c r="K24" s="162"/>
      <c r="L24" s="163"/>
      <c r="M24" s="163"/>
      <c r="N24" s="164"/>
    </row>
    <row r="25" spans="1:18" ht="22.5" customHeight="1">
      <c r="A25" s="91" t="str">
        <f>HLOOKUP(Language,Translation,7)</f>
        <v>Post code, City, State:</v>
      </c>
      <c r="B25" s="162"/>
      <c r="C25" s="163"/>
      <c r="D25" s="163"/>
      <c r="E25" s="163"/>
      <c r="F25" s="163"/>
      <c r="G25" s="215"/>
      <c r="H25" s="159" t="str">
        <f>HLOOKUP(Language,Translation,14)</f>
        <v>Telephone-No.:</v>
      </c>
      <c r="I25" s="160"/>
      <c r="J25" s="161"/>
      <c r="K25" s="162"/>
      <c r="L25" s="163"/>
      <c r="M25" s="163"/>
      <c r="N25" s="164"/>
    </row>
    <row r="26" spans="1:18" ht="22.5" customHeight="1">
      <c r="A26" s="107" t="str">
        <f>HLOOKUP(Language,Translation,8)</f>
        <v>Country:</v>
      </c>
      <c r="B26" s="148"/>
      <c r="C26" s="149"/>
      <c r="D26" s="149"/>
      <c r="E26" s="149"/>
      <c r="F26" s="149"/>
      <c r="G26" s="150"/>
      <c r="H26" s="159" t="str">
        <f>HLOOKUP(Language,Translation,15)</f>
        <v>Fax-No.:</v>
      </c>
      <c r="I26" s="160"/>
      <c r="J26" s="161"/>
      <c r="K26" s="162"/>
      <c r="L26" s="163"/>
      <c r="M26" s="163"/>
      <c r="N26" s="164"/>
    </row>
    <row r="27" spans="1:18" ht="22.5" customHeight="1" thickBot="1">
      <c r="A27" s="151" t="str">
        <f>HLOOKUP(Language,Translation,277)</f>
        <v>Credit information no. / DUNS-No.:</v>
      </c>
      <c r="B27" s="152"/>
      <c r="C27" s="177"/>
      <c r="D27" s="153"/>
      <c r="E27" s="154"/>
      <c r="F27" s="154"/>
      <c r="G27" s="155"/>
      <c r="H27" s="276" t="str">
        <f>HLOOKUP(Language,Translation,16)</f>
        <v>E-mail address:</v>
      </c>
      <c r="I27" s="152"/>
      <c r="J27" s="177"/>
      <c r="K27" s="153"/>
      <c r="L27" s="154"/>
      <c r="M27" s="154"/>
      <c r="N27" s="277"/>
    </row>
    <row r="28" spans="1:18" ht="8.25" customHeight="1" thickBot="1">
      <c r="A28" s="84"/>
      <c r="B28" s="84"/>
      <c r="C28" s="84"/>
      <c r="D28" s="84"/>
      <c r="E28" s="84"/>
      <c r="F28" s="84"/>
      <c r="G28" s="84"/>
      <c r="H28" s="84"/>
      <c r="I28" s="84"/>
      <c r="J28" s="84"/>
      <c r="K28" s="84"/>
      <c r="L28" s="84"/>
      <c r="M28" s="84"/>
      <c r="N28" s="84"/>
    </row>
    <row r="29" spans="1:18" ht="15.75" customHeight="1" thickBot="1">
      <c r="A29" s="210" t="str">
        <f>"D:"&amp;" "&amp;HLOOKUP(Language,Translation,231)</f>
        <v>D: Decision</v>
      </c>
      <c r="B29" s="211"/>
      <c r="C29" s="211"/>
      <c r="D29" s="211"/>
      <c r="E29" s="211"/>
      <c r="F29" s="211"/>
      <c r="G29" s="211"/>
      <c r="H29" s="211"/>
      <c r="I29" s="211"/>
      <c r="J29" s="211"/>
      <c r="K29" s="211"/>
      <c r="L29" s="211"/>
      <c r="M29" s="211"/>
      <c r="N29" s="212"/>
    </row>
    <row r="30" spans="1:18">
      <c r="A30" s="231" t="str">
        <f>HLOOKUP(Language,Translation,198)</f>
        <v>BENTELER Location-Vendor No.:</v>
      </c>
      <c r="B30" s="232"/>
      <c r="C30" s="235"/>
      <c r="D30" s="236"/>
      <c r="E30" s="237"/>
      <c r="F30" s="261"/>
      <c r="G30" s="262"/>
      <c r="H30" s="262"/>
      <c r="I30" s="262"/>
      <c r="J30" s="262"/>
      <c r="K30" s="262"/>
      <c r="L30" s="262"/>
      <c r="M30" s="262"/>
      <c r="N30" s="263"/>
    </row>
    <row r="31" spans="1:18">
      <c r="A31" s="233"/>
      <c r="B31" s="234"/>
      <c r="C31" s="238"/>
      <c r="D31" s="239"/>
      <c r="E31" s="240"/>
      <c r="F31" s="264"/>
      <c r="G31" s="265"/>
      <c r="H31" s="265"/>
      <c r="I31" s="265"/>
      <c r="J31" s="265"/>
      <c r="K31" s="265"/>
      <c r="L31" s="265"/>
      <c r="M31" s="265"/>
      <c r="N31" s="266"/>
    </row>
    <row r="32" spans="1:18" ht="19.5" customHeight="1">
      <c r="A32" s="202" t="str">
        <f>HLOOKUP(Language,Translation,235)</f>
        <v>Approval status:</v>
      </c>
      <c r="B32" s="203"/>
      <c r="C32" s="204" t="s">
        <v>78</v>
      </c>
      <c r="D32" s="205"/>
      <c r="E32" s="205"/>
      <c r="F32" s="205"/>
      <c r="G32" s="205"/>
      <c r="H32" s="205"/>
      <c r="I32" s="205"/>
      <c r="J32" s="205"/>
      <c r="K32" s="205"/>
      <c r="L32" s="205"/>
      <c r="M32" s="205"/>
      <c r="N32" s="206"/>
      <c r="R32" s="93"/>
    </row>
    <row r="33" spans="1:17">
      <c r="A33" s="207" t="str">
        <f>HLOOKUP(Language,Translation,236)</f>
        <v>Conditions:</v>
      </c>
      <c r="B33" s="208"/>
      <c r="C33" s="208"/>
      <c r="D33" s="208"/>
      <c r="E33" s="208"/>
      <c r="F33" s="208"/>
      <c r="G33" s="208"/>
      <c r="H33" s="208"/>
      <c r="I33" s="208"/>
      <c r="J33" s="208"/>
      <c r="K33" s="208"/>
      <c r="L33" s="208"/>
      <c r="M33" s="208"/>
      <c r="N33" s="209"/>
    </row>
    <row r="34" spans="1:17" ht="90.75" customHeight="1" thickBot="1">
      <c r="A34" s="241"/>
      <c r="B34" s="242"/>
      <c r="C34" s="242"/>
      <c r="D34" s="242"/>
      <c r="E34" s="242"/>
      <c r="F34" s="242"/>
      <c r="G34" s="242"/>
      <c r="H34" s="242"/>
      <c r="I34" s="242"/>
      <c r="J34" s="242"/>
      <c r="K34" s="242"/>
      <c r="L34" s="242"/>
      <c r="M34" s="242"/>
      <c r="N34" s="243"/>
    </row>
    <row r="35" spans="1:17" ht="19.5" customHeight="1">
      <c r="A35" s="180" t="str">
        <f>HLOOKUP(Language,Translation,238)</f>
        <v>Decision by:</v>
      </c>
      <c r="B35" s="181"/>
      <c r="C35" s="178"/>
      <c r="D35" s="178"/>
      <c r="E35" s="178"/>
      <c r="F35" s="178"/>
      <c r="G35" s="178"/>
      <c r="H35" s="178"/>
      <c r="I35" s="178"/>
      <c r="J35" s="178"/>
      <c r="K35" s="178"/>
      <c r="L35" s="178"/>
      <c r="M35" s="178"/>
      <c r="N35" s="179"/>
    </row>
    <row r="36" spans="1:17" ht="22.5" customHeight="1">
      <c r="A36" s="85" t="str">
        <f>HLOOKUP(Language,Translation,240)&amp;" 1:"</f>
        <v>Function 1:</v>
      </c>
      <c r="B36" s="194" t="str">
        <f>HLOOKUP(Language,Translation,241)</f>
        <v>Regional Procurement Director
(supplier production location)</v>
      </c>
      <c r="C36" s="195"/>
      <c r="D36" s="195"/>
      <c r="E36" s="195"/>
      <c r="F36" s="195"/>
      <c r="G36" s="195"/>
      <c r="H36" s="198" t="str">
        <f>HLOOKUP(Language,Translation,240)&amp;" 2:"</f>
        <v>Function 2:</v>
      </c>
      <c r="I36" s="199"/>
      <c r="J36" s="182" t="s">
        <v>253</v>
      </c>
      <c r="K36" s="183"/>
      <c r="L36" s="183"/>
      <c r="M36" s="183"/>
      <c r="N36" s="184"/>
    </row>
    <row r="37" spans="1:17">
      <c r="A37" s="86" t="str">
        <f>HLOOKUP(Language,Translation,22)&amp;":"</f>
        <v>Name:</v>
      </c>
      <c r="B37" s="196"/>
      <c r="C37" s="197"/>
      <c r="D37" s="197"/>
      <c r="E37" s="197"/>
      <c r="F37" s="197"/>
      <c r="G37" s="197"/>
      <c r="H37" s="173" t="str">
        <f>HLOOKUP(Language,Translation,22)&amp;":"</f>
        <v>Name:</v>
      </c>
      <c r="I37" s="161"/>
      <c r="J37" s="185"/>
      <c r="K37" s="186"/>
      <c r="L37" s="186"/>
      <c r="M37" s="186"/>
      <c r="N37" s="187"/>
    </row>
    <row r="38" spans="1:17" ht="40.5" customHeight="1" thickBot="1">
      <c r="A38" s="95" t="str">
        <f>HLOOKUP(Language,Translation,242)</f>
        <v>Signature / Date:</v>
      </c>
      <c r="B38" s="200"/>
      <c r="C38" s="201"/>
      <c r="D38" s="201"/>
      <c r="E38" s="201"/>
      <c r="F38" s="201"/>
      <c r="G38" s="201"/>
      <c r="H38" s="174" t="str">
        <f>HLOOKUP(Language,Translation,242)</f>
        <v>Signature / Date:</v>
      </c>
      <c r="I38" s="158"/>
      <c r="J38" s="191"/>
      <c r="K38" s="192"/>
      <c r="L38" s="192"/>
      <c r="M38" s="192"/>
      <c r="N38" s="193"/>
      <c r="P38" s="90"/>
    </row>
    <row r="39" spans="1:17" ht="15" customHeight="1">
      <c r="A39" s="104" t="str">
        <f>HLOOKUP(Language,Translation,240)&amp;" 3:"</f>
        <v>Function 3:</v>
      </c>
      <c r="B39" s="170" t="s">
        <v>251</v>
      </c>
      <c r="C39" s="171"/>
      <c r="D39" s="171"/>
      <c r="E39" s="171"/>
      <c r="F39" s="171"/>
      <c r="G39" s="171"/>
      <c r="H39" s="175" t="str">
        <f>HLOOKUP(Language,Translation,240)&amp;" 4:"</f>
        <v>Function 4:</v>
      </c>
      <c r="I39" s="176"/>
      <c r="J39" s="170" t="s">
        <v>252</v>
      </c>
      <c r="K39" s="171"/>
      <c r="L39" s="171"/>
      <c r="M39" s="171"/>
      <c r="N39" s="172"/>
    </row>
    <row r="40" spans="1:17">
      <c r="A40" s="105" t="str">
        <f>HLOOKUP(Language,Translation,22)&amp;":"</f>
        <v>Name:</v>
      </c>
      <c r="B40" s="188"/>
      <c r="C40" s="189"/>
      <c r="D40" s="189"/>
      <c r="E40" s="189"/>
      <c r="F40" s="189"/>
      <c r="G40" s="189"/>
      <c r="H40" s="145" t="str">
        <f>HLOOKUP(Language,Translation,22)&amp;":"</f>
        <v>Name:</v>
      </c>
      <c r="I40" s="147"/>
      <c r="J40" s="188"/>
      <c r="K40" s="189"/>
      <c r="L40" s="189"/>
      <c r="M40" s="189"/>
      <c r="N40" s="190"/>
    </row>
    <row r="41" spans="1:17" ht="40.5" customHeight="1" thickBot="1">
      <c r="A41" s="106" t="str">
        <f>HLOOKUP(Language,Translation,242)</f>
        <v>Signature / Date:</v>
      </c>
      <c r="B41" s="165"/>
      <c r="C41" s="166"/>
      <c r="D41" s="166"/>
      <c r="E41" s="166"/>
      <c r="F41" s="166"/>
      <c r="G41" s="166"/>
      <c r="H41" s="151" t="str">
        <f>HLOOKUP(Language,Translation,242)</f>
        <v>Signature / Date:</v>
      </c>
      <c r="I41" s="177"/>
      <c r="J41" s="167"/>
      <c r="K41" s="168"/>
      <c r="L41" s="168"/>
      <c r="M41" s="168"/>
      <c r="N41" s="169"/>
    </row>
    <row r="42" spans="1:17" ht="14.25">
      <c r="A42" s="87"/>
      <c r="B42" s="80"/>
      <c r="C42" s="80"/>
      <c r="D42" s="80"/>
      <c r="E42" s="80"/>
      <c r="F42" s="80"/>
      <c r="G42" s="80"/>
      <c r="H42" s="96"/>
      <c r="I42" s="96"/>
      <c r="J42" s="80"/>
      <c r="K42" s="80"/>
      <c r="L42" s="80"/>
      <c r="M42" s="80"/>
      <c r="N42" s="80"/>
    </row>
    <row r="43" spans="1:17">
      <c r="O43" s="88"/>
      <c r="P43" s="88"/>
      <c r="Q43" s="88"/>
    </row>
    <row r="44" spans="1:17">
      <c r="O44" s="80"/>
      <c r="P44" s="80"/>
      <c r="Q44" s="80"/>
    </row>
    <row r="45" spans="1:17" ht="14.25">
      <c r="A45" s="89"/>
    </row>
    <row r="46" spans="1:17" ht="14.25">
      <c r="A46" s="89"/>
    </row>
  </sheetData>
  <sheetProtection sheet="1" selectLockedCells="1"/>
  <mergeCells count="87">
    <mergeCell ref="A7:E7"/>
    <mergeCell ref="F7:N7"/>
    <mergeCell ref="D13:N13"/>
    <mergeCell ref="A5:F5"/>
    <mergeCell ref="J5:N5"/>
    <mergeCell ref="B11:G11"/>
    <mergeCell ref="F30:N31"/>
    <mergeCell ref="E17:N17"/>
    <mergeCell ref="A20:G20"/>
    <mergeCell ref="H20:N20"/>
    <mergeCell ref="A18:D18"/>
    <mergeCell ref="E18:N18"/>
    <mergeCell ref="B25:G25"/>
    <mergeCell ref="H25:J25"/>
    <mergeCell ref="K25:N25"/>
    <mergeCell ref="B26:G26"/>
    <mergeCell ref="H26:J26"/>
    <mergeCell ref="K26:N26"/>
    <mergeCell ref="A27:C27"/>
    <mergeCell ref="D27:G27"/>
    <mergeCell ref="H27:J27"/>
    <mergeCell ref="K27:N27"/>
    <mergeCell ref="B22:G22"/>
    <mergeCell ref="H22:J22"/>
    <mergeCell ref="K22:N22"/>
    <mergeCell ref="B23:G23"/>
    <mergeCell ref="H23:J23"/>
    <mergeCell ref="K23:N23"/>
    <mergeCell ref="B24:G24"/>
    <mergeCell ref="H24:J24"/>
    <mergeCell ref="K24:N24"/>
    <mergeCell ref="A16:G16"/>
    <mergeCell ref="H16:N16"/>
    <mergeCell ref="A17:D17"/>
    <mergeCell ref="B1:K1"/>
    <mergeCell ref="A30:B31"/>
    <mergeCell ref="C30:E31"/>
    <mergeCell ref="A34:N34"/>
    <mergeCell ref="A32:B32"/>
    <mergeCell ref="C32:N32"/>
    <mergeCell ref="A33:N33"/>
    <mergeCell ref="A29:N29"/>
    <mergeCell ref="L1:N1"/>
    <mergeCell ref="B9:G9"/>
    <mergeCell ref="B8:G8"/>
    <mergeCell ref="H11:J11"/>
    <mergeCell ref="H10:J10"/>
    <mergeCell ref="H9:J9"/>
    <mergeCell ref="H8:J8"/>
    <mergeCell ref="K9:N9"/>
    <mergeCell ref="K8:N8"/>
    <mergeCell ref="B10:G10"/>
    <mergeCell ref="K11:N11"/>
    <mergeCell ref="K10:N10"/>
    <mergeCell ref="A3:N3"/>
    <mergeCell ref="L4:M4"/>
    <mergeCell ref="B4:F4"/>
    <mergeCell ref="G4:I4"/>
    <mergeCell ref="B41:G41"/>
    <mergeCell ref="J41:N41"/>
    <mergeCell ref="J39:N39"/>
    <mergeCell ref="H37:I37"/>
    <mergeCell ref="H38:I38"/>
    <mergeCell ref="H39:I39"/>
    <mergeCell ref="H40:I40"/>
    <mergeCell ref="H41:I41"/>
    <mergeCell ref="C35:N35"/>
    <mergeCell ref="A35:B35"/>
    <mergeCell ref="J36:N36"/>
    <mergeCell ref="J37:N37"/>
    <mergeCell ref="J40:N40"/>
    <mergeCell ref="J38:N38"/>
    <mergeCell ref="B36:G36"/>
    <mergeCell ref="B37:G37"/>
    <mergeCell ref="B39:G39"/>
    <mergeCell ref="B40:G40"/>
    <mergeCell ref="H36:I36"/>
    <mergeCell ref="B38:G38"/>
    <mergeCell ref="K14:N14"/>
    <mergeCell ref="A12:C12"/>
    <mergeCell ref="D12:G12"/>
    <mergeCell ref="A13:C13"/>
    <mergeCell ref="A14:C14"/>
    <mergeCell ref="D14:G14"/>
    <mergeCell ref="H14:J14"/>
    <mergeCell ref="H12:J12"/>
    <mergeCell ref="K12:N12"/>
  </mergeCells>
  <conditionalFormatting sqref="A18 J5">
    <cfRule type="cellIs" dxfId="70" priority="9" operator="equal">
      <formula>"Please select!"</formula>
    </cfRule>
  </conditionalFormatting>
  <conditionalFormatting sqref="B4 J37 J40 J4:L4 C30 B8:G11">
    <cfRule type="containsBlanks" dxfId="69" priority="92">
      <formula>LEN(TRIM(B4))=0</formula>
    </cfRule>
  </conditionalFormatting>
  <conditionalFormatting sqref="B37">
    <cfRule type="containsBlanks" dxfId="62" priority="62">
      <formula>LEN(TRIM(B37))=0</formula>
    </cfRule>
  </conditionalFormatting>
  <conditionalFormatting sqref="B40">
    <cfRule type="containsBlanks" dxfId="61" priority="61">
      <formula>LEN(TRIM(B40))=0</formula>
    </cfRule>
  </conditionalFormatting>
  <conditionalFormatting sqref="B22:G26 D27:G27 K22:N27 K8:N12 D12">
    <cfRule type="containsBlanks" dxfId="44" priority="21">
      <formula>LEN(TRIM(B8))=0</formula>
    </cfRule>
  </conditionalFormatting>
  <conditionalFormatting sqref="D12:D14">
    <cfRule type="containsBlanks" dxfId="43" priority="17">
      <formula>LEN(TRIM(D12))=0</formula>
    </cfRule>
  </conditionalFormatting>
  <conditionalFormatting sqref="E18">
    <cfRule type="containsBlanks" dxfId="42" priority="262">
      <formula>LEN(TRIM(E18))=0</formula>
    </cfRule>
  </conditionalFormatting>
  <conditionalFormatting sqref="D27">
    <cfRule type="containsBlanks" dxfId="41" priority="19">
      <formula>LEN(TRIM(D27))=0</formula>
    </cfRule>
  </conditionalFormatting>
  <conditionalFormatting sqref="K14:N14">
    <cfRule type="containsBlanks" dxfId="40" priority="10">
      <formula>LEN(TRIM(K14))=0</formula>
    </cfRule>
  </conditionalFormatting>
  <dataValidations count="3">
    <dataValidation type="list" allowBlank="1" showInputMessage="1" showErrorMessage="1" sqref="J5:N5" xr:uid="{30EE962F-2D1D-484B-B766-BD322C5AB173}">
      <formula1>Selection</formula1>
    </dataValidation>
    <dataValidation type="list" allowBlank="1" showInputMessage="1" showErrorMessage="1" sqref="C32" xr:uid="{769C540E-6178-471D-A27A-7E8EB9844CCD}">
      <formula1>Approval</formula1>
    </dataValidation>
    <dataValidation type="list" allowBlank="1" showInputMessage="1" showErrorMessage="1" sqref="A18" xr:uid="{7B85FD9B-D9D9-4524-97EA-7C3329DD5FF7}">
      <formula1>VendorClass</formula1>
    </dataValidation>
  </dataValidations>
  <pageMargins left="0.70866141732283472" right="0.70866141732283472" top="0.35433070866141736" bottom="0.74803149606299213" header="0.31496062992125984" footer="0.31496062992125984"/>
  <pageSetup paperSize="9" scale="83" fitToHeight="0" orientation="portrait" r:id="rId1"/>
  <headerFooter>
    <oddFooter>&amp;L&amp;6T.PU.076 Supplier Approval Form VCL-VCR / V1.1 / T.Schneider / 06.02.2023&amp;R&amp;6&amp;A   &amp;P/&amp;N&amp;C&amp;1#&amp;"Arial"&amp;8&amp;KA6A6A6restricted</oddFooter>
  </headerFooter>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cellIs" priority="72" operator="equal" id="{D7514EC7-B255-4C8D-BB96-97DC5E9BCA45}">
            <xm:f>'Language table'!$B$3</xm:f>
            <x14:dxf>
              <fill>
                <patternFill>
                  <bgColor theme="3" tint="0.79998168889431442"/>
                </patternFill>
              </fill>
            </x14:dxf>
          </x14:cfRule>
          <xm:sqref>C32</xm:sqref>
        </x14:conditionalFormatting>
        <x14:conditionalFormatting xmlns:xm="http://schemas.microsoft.com/office/excel/2006/main">
          <x14:cfRule type="expression" priority="69" id="{32729DB2-90CA-44DF-9055-4A9BC31BA52F}">
            <xm:f>$C$32='Language table'!$D$8</xm:f>
            <x14:dxf>
              <fill>
                <patternFill>
                  <bgColor theme="3" tint="0.79998168889431442"/>
                </patternFill>
              </fill>
            </x14:dxf>
          </x14:cfRule>
          <xm:sqref>A34</xm:sqref>
        </x14:conditionalFormatting>
        <x14:conditionalFormatting xmlns:xm="http://schemas.microsoft.com/office/excel/2006/main">
          <x14:cfRule type="expression" priority="68" id="{BF74B252-1C8F-4C83-96EE-66EB4DE447B4}">
            <xm:f>$C$32&lt;&gt;'Language table'!$D$8</xm:f>
            <x14:dxf>
              <font>
                <color theme="0"/>
              </font>
            </x14:dxf>
          </x14:cfRule>
          <xm:sqref>A33:N33</xm:sqref>
        </x14:conditionalFormatting>
        <x14:conditionalFormatting xmlns:xm="http://schemas.microsoft.com/office/excel/2006/main">
          <x14:cfRule type="cellIs" priority="65" operator="equal" id="{2CDC48A8-650B-483B-93AD-38F909AB4533}">
            <xm:f>'Language table'!$E$8</xm:f>
            <x14:dxf>
              <fill>
                <patternFill>
                  <bgColor rgb="FFFF0000"/>
                </patternFill>
              </fill>
            </x14:dxf>
          </x14:cfRule>
          <x14:cfRule type="cellIs" priority="66" operator="equal" id="{216C4505-A1CF-4587-9408-9E9465114C8B}">
            <xm:f>'Language table'!$D$8</xm:f>
            <x14:dxf>
              <fill>
                <patternFill>
                  <bgColor rgb="FFFFFF00"/>
                </patternFill>
              </fill>
            </x14:dxf>
          </x14:cfRule>
          <x14:cfRule type="cellIs" priority="67" operator="equal" id="{7D00E740-0A09-47C8-A6DC-CE2ECE6AB5AA}">
            <xm:f>'Language table'!$C$8</xm:f>
            <x14:dxf>
              <fill>
                <patternFill>
                  <bgColor rgb="FF92D050"/>
                </patternFill>
              </fill>
            </x14:dxf>
          </x14:cfRule>
          <xm:sqref>C32:N32</xm:sqref>
        </x14:conditionalFormatting>
        <x14:conditionalFormatting xmlns:xm="http://schemas.microsoft.com/office/excel/2006/main">
          <x14:cfRule type="expression" priority="11" id="{34281488-1614-473F-AC38-74C595158F1D}">
            <xm:f>VC&lt;&gt;'Language table'!$C$3</xm:f>
            <x14:dxf>
              <font>
                <color theme="0"/>
              </font>
              <fill>
                <patternFill>
                  <bgColor theme="0"/>
                </patternFill>
              </fill>
              <border>
                <left/>
                <right/>
                <top/>
                <bottom/>
                <vertical/>
                <horizontal/>
              </border>
            </x14:dxf>
          </x14:cfRule>
          <xm:sqref>A22:N27</xm:sqref>
        </x14:conditionalFormatting>
        <x14:conditionalFormatting xmlns:xm="http://schemas.microsoft.com/office/excel/2006/main">
          <x14:cfRule type="expression" priority="18" id="{CB2E7EA0-F869-4F52-AC17-79F93D2C3FA0}">
            <xm:f>VC='Language table'!$C$3</xm:f>
            <x14:dxf>
              <font>
                <color theme="3" tint="0.59996337778862885"/>
              </font>
            </x14:dxf>
          </x14:cfRule>
          <xm:sqref>H20:N21</xm:sqref>
        </x14:conditionalFormatting>
        <x14:conditionalFormatting xmlns:xm="http://schemas.microsoft.com/office/excel/2006/main">
          <x14:cfRule type="cellIs" priority="100" operator="equal" id="{539745A9-D07B-492D-B3F4-6224B02A9F12}">
            <xm:f>'Language table'!$D$4</xm:f>
            <x14:dxf>
              <fill>
                <patternFill>
                  <bgColor rgb="FFFF0000"/>
                </patternFill>
              </fill>
            </x14:dxf>
          </x14:cfRule>
          <xm:sqref>J5:N5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4CE9172-8ED9-4BCC-ABD7-65A16F5CDE07}">
          <x14:formula1>
            <xm:f>'Language table'!$B$11:$C$11</xm:f>
          </x14:formula1>
          <xm:sqref>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F2F8F-B870-467A-AF43-65C856AB7AE5}">
  <dimension ref="A1:U310"/>
  <sheetViews>
    <sheetView zoomScale="80" zoomScaleNormal="80" workbookViewId="0">
      <selection activeCell="D9" sqref="D9"/>
    </sheetView>
  </sheetViews>
  <sheetFormatPr baseColWidth="10" defaultColWidth="11.5703125" defaultRowHeight="12.75"/>
  <cols>
    <col min="1" max="1" width="14.140625" customWidth="1"/>
    <col min="2" max="2" width="128" customWidth="1"/>
    <col min="3" max="3" width="82.42578125" customWidth="1"/>
    <col min="4" max="4" width="10.7109375" customWidth="1"/>
    <col min="5" max="5" width="32.7109375" bestFit="1" customWidth="1"/>
    <col min="6" max="6" width="29.42578125" bestFit="1" customWidth="1"/>
    <col min="7" max="7" width="7.5703125" customWidth="1"/>
    <col min="8" max="8" width="7.140625" customWidth="1"/>
    <col min="9" max="9" width="6.7109375" customWidth="1"/>
    <col min="10" max="10" width="6.42578125" customWidth="1"/>
    <col min="11" max="11" width="8.140625" customWidth="1"/>
    <col min="12" max="12" width="47" bestFit="1" customWidth="1"/>
    <col min="13" max="13" width="12.140625" bestFit="1" customWidth="1"/>
    <col min="14" max="14" width="32" bestFit="1" customWidth="1"/>
    <col min="15" max="15" width="37.140625" bestFit="1" customWidth="1"/>
    <col min="16" max="16" width="3.7109375" customWidth="1"/>
    <col min="17" max="17" width="11.42578125" customWidth="1"/>
    <col min="18" max="18" width="9.28515625" bestFit="1" customWidth="1"/>
    <col min="19" max="19" width="35.140625" customWidth="1"/>
    <col min="20" max="20" width="40.7109375" customWidth="1"/>
    <col min="21" max="21" width="47.42578125" bestFit="1" customWidth="1"/>
  </cols>
  <sheetData>
    <row r="1" spans="1:21">
      <c r="A1" s="2"/>
      <c r="B1" s="2"/>
      <c r="C1" s="2"/>
      <c r="D1" s="2"/>
      <c r="E1" s="2"/>
      <c r="F1" s="2"/>
      <c r="G1" s="3"/>
      <c r="H1" s="2"/>
      <c r="I1" s="2"/>
      <c r="J1" s="2"/>
      <c r="K1" s="2"/>
      <c r="L1" s="2"/>
    </row>
    <row r="2" spans="1:21">
      <c r="A2" s="2"/>
      <c r="B2" s="2"/>
      <c r="C2" s="2"/>
      <c r="D2" s="2"/>
      <c r="E2" s="2"/>
      <c r="F2" s="2"/>
      <c r="G2" s="3"/>
      <c r="H2" s="2"/>
      <c r="I2" s="2"/>
      <c r="J2" s="2"/>
      <c r="K2" s="2"/>
      <c r="L2" s="2"/>
    </row>
    <row r="3" spans="1:21" ht="13.5" thickBot="1">
      <c r="A3" s="4" t="s">
        <v>83</v>
      </c>
      <c r="B3" s="3" t="s">
        <v>78</v>
      </c>
      <c r="C3" s="3" t="str">
        <f>G12</f>
        <v>VCL</v>
      </c>
      <c r="D3" s="3" t="str">
        <f t="shared" ref="D3:F3" si="0">H12</f>
        <v>VCR-Bailment</v>
      </c>
      <c r="E3" s="3" t="str">
        <f t="shared" si="0"/>
        <v>VCR-DB</v>
      </c>
      <c r="F3" s="3" t="str">
        <f t="shared" si="0"/>
        <v>VCR-Re-Sale</v>
      </c>
      <c r="G3" s="3"/>
      <c r="H3" s="3"/>
      <c r="I3" s="2"/>
      <c r="J3" s="2"/>
      <c r="K3" s="2"/>
      <c r="L3" s="55" t="s">
        <v>192</v>
      </c>
      <c r="M3" s="56" t="e">
        <f>COUNTIF(#REF!,'Language table'!C6)*6+COUNTIF(#REF!,'Language table'!D6)*3</f>
        <v>#REF!</v>
      </c>
      <c r="N3" s="59" t="s">
        <v>193</v>
      </c>
      <c r="O3" s="60">
        <f>IF(OR(VC="VC1",VC="VC2"),126,120)</f>
        <v>120</v>
      </c>
    </row>
    <row r="4" spans="1:21" ht="27.75" customHeight="1" thickBot="1">
      <c r="A4" s="3" t="s">
        <v>103</v>
      </c>
      <c r="B4" s="3" t="str">
        <f>$B$3</f>
        <v>Please select!</v>
      </c>
      <c r="C4" s="39" t="str">
        <f>HLOOKUP(Language,Translation,23)</f>
        <v>Yes</v>
      </c>
      <c r="D4" s="3" t="str">
        <f>HLOOKUP(Language,Translation,24)</f>
        <v>No</v>
      </c>
      <c r="E4" s="2"/>
      <c r="F4" s="2"/>
      <c r="G4" s="2"/>
      <c r="H4" s="2"/>
      <c r="I4" s="2"/>
      <c r="J4" s="2"/>
      <c r="K4" s="2"/>
      <c r="L4" s="57" t="s">
        <v>21</v>
      </c>
      <c r="M4" s="92" t="e">
        <f>M3/O3</f>
        <v>#REF!</v>
      </c>
      <c r="N4" s="58" t="e">
        <f>IF(M4&gt;0.75,"The total number of points is sufficient.","The total number of points is not sufficient.")</f>
        <v>#REF!</v>
      </c>
      <c r="O4" s="61" t="e">
        <f>IF(OR(#REF!&lt;&gt;'Language table'!C6,#REF!&lt;&gt;'Language table'!C6,#REF!&lt;&gt;'Language table'!C6),"Dealbreaker","All dealbreaker passed")</f>
        <v>#REF!</v>
      </c>
    </row>
    <row r="5" spans="1:21" ht="13.5" thickBot="1">
      <c r="A5" s="32" t="s">
        <v>133</v>
      </c>
      <c r="B5" s="3" t="str">
        <f>$B$3</f>
        <v>Please select!</v>
      </c>
      <c r="C5" t="str">
        <f>HLOOKUP(Language,Translation,106)</f>
        <v>Regularly</v>
      </c>
      <c r="D5" t="str">
        <f>HLOOKUP(Language,Translation,107)</f>
        <v>Partially</v>
      </c>
      <c r="E5" t="str">
        <f>HLOOKUP(Language,Translation,108)</f>
        <v>Currently not</v>
      </c>
      <c r="F5" s="2"/>
      <c r="G5" s="2"/>
      <c r="H5" s="2"/>
      <c r="I5" s="2"/>
      <c r="J5" s="2"/>
      <c r="K5" s="2"/>
      <c r="L5" s="2"/>
      <c r="M5" s="2"/>
    </row>
    <row r="6" spans="1:21" ht="13.5" thickBot="1">
      <c r="A6" s="3" t="s">
        <v>188</v>
      </c>
      <c r="B6" s="3" t="str">
        <f>$B$3</f>
        <v>Please select!</v>
      </c>
      <c r="C6" s="39" t="str">
        <f>HLOOKUP(Language,Translation,23)</f>
        <v>Yes</v>
      </c>
      <c r="D6" t="str">
        <f>HLOOKUP(Language,Translation,107)</f>
        <v>Partially</v>
      </c>
      <c r="E6" s="3" t="str">
        <f>HLOOKUP(Language,Translation,24)</f>
        <v>No</v>
      </c>
      <c r="H6" s="2"/>
      <c r="I6" s="2"/>
      <c r="J6" s="2"/>
      <c r="K6" s="2"/>
      <c r="L6" s="2"/>
      <c r="M6" s="2"/>
      <c r="N6" s="279" t="e">
        <f>IF(AND(N4="The total number of points is sufficient.",O4="All dealbreaker passed"),HLOOKUP(Language,Translation,243),HLOOKUP(Language,Translation,244))</f>
        <v>#REF!</v>
      </c>
      <c r="O6" s="280"/>
    </row>
    <row r="7" spans="1:21">
      <c r="A7" s="3" t="s">
        <v>190</v>
      </c>
      <c r="B7" s="3" t="str">
        <f>$B$3</f>
        <v>Please select!</v>
      </c>
      <c r="C7" s="39" t="str">
        <f>HLOOKUP(Language,Translation,222)</f>
        <v>red</v>
      </c>
      <c r="D7" s="39" t="str">
        <f>HLOOKUP(Language,Translation,213)</f>
        <v>yellow</v>
      </c>
      <c r="E7" t="str">
        <f>HLOOKUP(Language,Translation,214)</f>
        <v>green</v>
      </c>
      <c r="F7" s="2"/>
      <c r="G7" s="2"/>
      <c r="H7" s="2"/>
      <c r="I7" s="2"/>
      <c r="J7" s="2"/>
      <c r="K7" s="2"/>
      <c r="L7" s="2"/>
      <c r="M7" s="2"/>
    </row>
    <row r="8" spans="1:21" ht="25.5">
      <c r="A8" s="3" t="s">
        <v>597</v>
      </c>
      <c r="B8" s="3" t="str">
        <f>$B$3</f>
        <v>Please select!</v>
      </c>
      <c r="C8" s="39" t="str">
        <f>HLOOKUP(Language,Translation,232)</f>
        <v>Approved</v>
      </c>
      <c r="D8" s="39" t="str">
        <f>HLOOKUP(Language,Translation,233)</f>
        <v>Conditionally Approved</v>
      </c>
      <c r="E8" t="str">
        <f>HLOOKUP(Language,Translation,234)</f>
        <v>Not Approved</v>
      </c>
      <c r="F8" s="2"/>
      <c r="G8" s="2"/>
      <c r="H8" s="2"/>
      <c r="I8" s="2"/>
      <c r="J8" s="2"/>
      <c r="K8" s="2"/>
      <c r="L8" s="2"/>
      <c r="M8" s="2"/>
      <c r="R8" s="69" t="s">
        <v>623</v>
      </c>
    </row>
    <row r="9" spans="1:21">
      <c r="A9" s="2"/>
      <c r="B9" s="2"/>
      <c r="C9" s="2"/>
      <c r="D9" s="2"/>
      <c r="F9" s="32"/>
      <c r="G9" s="34"/>
      <c r="H9" s="34"/>
      <c r="I9" s="38"/>
      <c r="J9" s="38"/>
      <c r="K9" s="38"/>
      <c r="L9" t="s">
        <v>352</v>
      </c>
      <c r="N9" s="43"/>
      <c r="U9" t="str">
        <f>B3</f>
        <v>Please select!</v>
      </c>
    </row>
    <row r="10" spans="1:21">
      <c r="A10" s="2"/>
      <c r="B10" s="3" t="s">
        <v>79</v>
      </c>
      <c r="C10" s="2"/>
      <c r="D10" s="3"/>
      <c r="F10" s="3"/>
      <c r="G10" s="34"/>
      <c r="H10" s="34"/>
      <c r="I10" s="34"/>
      <c r="J10" s="34"/>
      <c r="K10" s="34"/>
      <c r="L10" s="3" t="str">
        <f>$B$3</f>
        <v>Please select!</v>
      </c>
      <c r="N10" s="73" t="str">
        <f>B11</f>
        <v>DE</v>
      </c>
      <c r="O10" s="5" t="str">
        <f>C11</f>
        <v>EN</v>
      </c>
      <c r="P10" s="73">
        <v>1</v>
      </c>
      <c r="R10" s="97" t="s">
        <v>625</v>
      </c>
      <c r="S10" s="97" t="s">
        <v>626</v>
      </c>
      <c r="T10" s="97" t="s">
        <v>627</v>
      </c>
      <c r="U10" t="str">
        <f t="shared" ref="U10:U41" si="1">CONCATENATE(R10&amp;" "&amp;IF(Language=$B$11,S10,T10))</f>
        <v>EUR European Euro</v>
      </c>
    </row>
    <row r="11" spans="1:21">
      <c r="A11" s="6">
        <v>1</v>
      </c>
      <c r="B11" s="5" t="s">
        <v>1219</v>
      </c>
      <c r="C11" s="5" t="s">
        <v>1220</v>
      </c>
      <c r="D11" s="2"/>
      <c r="E11" s="33" t="s">
        <v>82</v>
      </c>
      <c r="G11" s="34" t="s">
        <v>350</v>
      </c>
      <c r="H11" s="3"/>
      <c r="I11" s="3"/>
      <c r="J11" s="3"/>
      <c r="K11" s="3"/>
      <c r="L11" t="str">
        <f>M11&amp;" "&amp;HLOOKUP(Language,TCname,P11)</f>
        <v>TCAB0000 Ball Joints / Stabi Links</v>
      </c>
      <c r="M11" s="69" t="s">
        <v>353</v>
      </c>
      <c r="N11" s="101" t="s">
        <v>478</v>
      </c>
      <c r="O11" s="69" t="s">
        <v>354</v>
      </c>
      <c r="P11" s="74">
        <v>2</v>
      </c>
      <c r="Q11" s="62"/>
      <c r="R11" s="97" t="s">
        <v>628</v>
      </c>
      <c r="S11" s="97" t="s">
        <v>629</v>
      </c>
      <c r="T11" s="97" t="s">
        <v>630</v>
      </c>
      <c r="U11" t="str">
        <f t="shared" si="1"/>
        <v>USD United States Dollar</v>
      </c>
    </row>
    <row r="12" spans="1:21" ht="12.75" customHeight="1">
      <c r="A12" s="5">
        <v>2</v>
      </c>
      <c r="B12" s="3" t="s">
        <v>84</v>
      </c>
      <c r="C12" s="7" t="s">
        <v>0</v>
      </c>
      <c r="D12" s="2"/>
      <c r="E12" s="3" t="str">
        <f>$B$3</f>
        <v>Please select!</v>
      </c>
      <c r="G12" s="77" t="s">
        <v>1308</v>
      </c>
      <c r="H12" s="77" t="s">
        <v>1330</v>
      </c>
      <c r="I12" s="77" t="s">
        <v>1331</v>
      </c>
      <c r="J12" s="77" t="s">
        <v>1332</v>
      </c>
      <c r="K12" s="7"/>
      <c r="L12" t="str">
        <f t="shared" ref="L12:L42" si="2">M12&amp;" "&amp;HLOOKUP(Language,TCname,P12)</f>
        <v>TCACF000 Casting (Ferrous)</v>
      </c>
      <c r="M12" s="69" t="s">
        <v>355</v>
      </c>
      <c r="N12" s="101" t="s">
        <v>488</v>
      </c>
      <c r="O12" s="69" t="s">
        <v>356</v>
      </c>
      <c r="P12" s="74">
        <v>3</v>
      </c>
      <c r="Q12" s="62"/>
      <c r="R12" s="97" t="s">
        <v>631</v>
      </c>
      <c r="S12" s="97" t="s">
        <v>632</v>
      </c>
      <c r="T12" s="97" t="s">
        <v>633</v>
      </c>
      <c r="U12" t="str">
        <f t="shared" si="1"/>
        <v>CNY Chinese Renminbi</v>
      </c>
    </row>
    <row r="13" spans="1:21">
      <c r="A13" s="5">
        <v>3</v>
      </c>
      <c r="B13" s="3" t="s">
        <v>575</v>
      </c>
      <c r="C13" s="32" t="s">
        <v>576</v>
      </c>
      <c r="D13" s="2"/>
      <c r="E13" t="s">
        <v>85</v>
      </c>
      <c r="G13" s="78" t="s">
        <v>245</v>
      </c>
      <c r="H13" s="78" t="s">
        <v>245</v>
      </c>
      <c r="I13" s="78" t="s">
        <v>245</v>
      </c>
      <c r="J13" s="78" t="s">
        <v>245</v>
      </c>
      <c r="K13" s="7"/>
      <c r="L13" t="str">
        <f t="shared" si="2"/>
        <v>TCACI000 Investment Casting</v>
      </c>
      <c r="M13" s="69" t="s">
        <v>357</v>
      </c>
      <c r="N13" s="101" t="s">
        <v>490</v>
      </c>
      <c r="O13" s="69" t="s">
        <v>358</v>
      </c>
      <c r="P13" s="73">
        <v>4</v>
      </c>
      <c r="R13" s="97" t="s">
        <v>634</v>
      </c>
      <c r="S13" s="97" t="s">
        <v>635</v>
      </c>
      <c r="T13" s="97" t="s">
        <v>636</v>
      </c>
      <c r="U13" t="str">
        <f t="shared" si="1"/>
        <v>ADP Andoran peseta</v>
      </c>
    </row>
    <row r="14" spans="1:21" ht="12.75" customHeight="1">
      <c r="A14" s="5">
        <v>4</v>
      </c>
      <c r="B14" s="3" t="s">
        <v>104</v>
      </c>
      <c r="C14" s="7" t="s">
        <v>1</v>
      </c>
      <c r="D14" s="2"/>
      <c r="E14" t="s">
        <v>86</v>
      </c>
      <c r="G14" s="78" t="s">
        <v>245</v>
      </c>
      <c r="H14" s="78" t="s">
        <v>246</v>
      </c>
      <c r="I14" s="78" t="s">
        <v>247</v>
      </c>
      <c r="J14" s="78" t="s">
        <v>247</v>
      </c>
      <c r="K14" s="2"/>
      <c r="L14" t="str">
        <f t="shared" si="2"/>
        <v>TCACN000 Castings (Non-Ferrous)</v>
      </c>
      <c r="M14" s="69" t="s">
        <v>359</v>
      </c>
      <c r="N14" s="101" t="s">
        <v>489</v>
      </c>
      <c r="O14" s="69" t="s">
        <v>360</v>
      </c>
      <c r="P14" s="74">
        <v>5</v>
      </c>
      <c r="R14" s="97" t="s">
        <v>637</v>
      </c>
      <c r="S14" s="97" t="s">
        <v>638</v>
      </c>
      <c r="T14" s="97" t="s">
        <v>639</v>
      </c>
      <c r="U14" t="str">
        <f t="shared" si="1"/>
        <v>AED United Arab Emirates Dirham</v>
      </c>
    </row>
    <row r="15" spans="1:21">
      <c r="A15" s="5">
        <v>5</v>
      </c>
      <c r="B15" s="3" t="s">
        <v>147</v>
      </c>
      <c r="C15" s="7" t="s">
        <v>112</v>
      </c>
      <c r="D15" s="2"/>
      <c r="E15" t="s">
        <v>87</v>
      </c>
      <c r="G15" s="78" t="s">
        <v>245</v>
      </c>
      <c r="H15" s="78" t="s">
        <v>246</v>
      </c>
      <c r="I15" s="78" t="s">
        <v>247</v>
      </c>
      <c r="J15" s="78" t="s">
        <v>247</v>
      </c>
      <c r="K15" s="2"/>
      <c r="L15" t="str">
        <f t="shared" si="2"/>
        <v>TCAFF000 Forgings, Ferrous</v>
      </c>
      <c r="M15" s="69" t="s">
        <v>361</v>
      </c>
      <c r="N15" s="101" t="s">
        <v>491</v>
      </c>
      <c r="O15" s="69" t="s">
        <v>362</v>
      </c>
      <c r="P15" s="74">
        <v>6</v>
      </c>
      <c r="R15" s="97" t="s">
        <v>640</v>
      </c>
      <c r="S15" s="97" t="s">
        <v>641</v>
      </c>
      <c r="T15" s="97" t="s">
        <v>641</v>
      </c>
      <c r="U15" t="str">
        <f t="shared" si="1"/>
        <v>AFA Afghani</v>
      </c>
    </row>
    <row r="16" spans="1:21">
      <c r="A16" s="5">
        <v>6</v>
      </c>
      <c r="B16" s="3" t="s">
        <v>110</v>
      </c>
      <c r="C16" s="7" t="s">
        <v>2</v>
      </c>
      <c r="D16" s="2"/>
      <c r="E16" t="s">
        <v>88</v>
      </c>
      <c r="G16" s="78" t="s">
        <v>246</v>
      </c>
      <c r="H16" s="78" t="s">
        <v>246</v>
      </c>
      <c r="I16" s="78" t="s">
        <v>247</v>
      </c>
      <c r="J16" s="78" t="s">
        <v>247</v>
      </c>
      <c r="K16" s="2"/>
      <c r="L16" t="str">
        <f t="shared" si="2"/>
        <v>TCAFN000 Forgings, Aluminum</v>
      </c>
      <c r="M16" s="69" t="s">
        <v>363</v>
      </c>
      <c r="N16" s="101" t="s">
        <v>1221</v>
      </c>
      <c r="O16" s="69" t="s">
        <v>364</v>
      </c>
      <c r="P16" s="73">
        <v>7</v>
      </c>
      <c r="R16" s="97" t="s">
        <v>642</v>
      </c>
      <c r="S16" s="97" t="s">
        <v>643</v>
      </c>
      <c r="T16" s="97" t="s">
        <v>644</v>
      </c>
      <c r="U16" t="str">
        <f t="shared" si="1"/>
        <v>ALL Albanian Lek</v>
      </c>
    </row>
    <row r="17" spans="1:21">
      <c r="A17" s="5">
        <v>7</v>
      </c>
      <c r="B17" s="3" t="s">
        <v>109</v>
      </c>
      <c r="C17" s="7" t="s">
        <v>4</v>
      </c>
      <c r="D17" s="2"/>
      <c r="E17" t="s">
        <v>89</v>
      </c>
      <c r="G17" s="78" t="s">
        <v>246</v>
      </c>
      <c r="H17" s="78" t="s">
        <v>245</v>
      </c>
      <c r="I17" s="78" t="s">
        <v>245</v>
      </c>
      <c r="J17" s="78" t="s">
        <v>246</v>
      </c>
      <c r="K17" s="7"/>
      <c r="L17" t="str">
        <f t="shared" si="2"/>
        <v>TCAMA000 Shock Absorbers</v>
      </c>
      <c r="M17" s="69" t="s">
        <v>365</v>
      </c>
      <c r="N17" s="101" t="s">
        <v>492</v>
      </c>
      <c r="O17" s="69" t="s">
        <v>366</v>
      </c>
      <c r="P17" s="74">
        <v>8</v>
      </c>
      <c r="R17" s="97" t="s">
        <v>645</v>
      </c>
      <c r="S17" s="97" t="s">
        <v>646</v>
      </c>
      <c r="T17" s="97" t="s">
        <v>647</v>
      </c>
      <c r="U17" t="str">
        <f t="shared" si="1"/>
        <v>AMD Armenian Dram</v>
      </c>
    </row>
    <row r="18" spans="1:21">
      <c r="A18" s="5">
        <v>8</v>
      </c>
      <c r="B18" s="7" t="s">
        <v>105</v>
      </c>
      <c r="C18" s="7" t="s">
        <v>5</v>
      </c>
      <c r="D18" s="2"/>
      <c r="E18" t="s">
        <v>90</v>
      </c>
      <c r="G18" s="78" t="s">
        <v>247</v>
      </c>
      <c r="H18" s="78" t="s">
        <v>245</v>
      </c>
      <c r="I18" s="78" t="s">
        <v>247</v>
      </c>
      <c r="J18" s="78" t="s">
        <v>247</v>
      </c>
      <c r="K18" s="2"/>
      <c r="L18" t="str">
        <f t="shared" si="2"/>
        <v>TCAMAT000 Transmission</v>
      </c>
      <c r="M18" s="69" t="s">
        <v>367</v>
      </c>
      <c r="N18" s="101" t="s">
        <v>498</v>
      </c>
      <c r="O18" s="69" t="s">
        <v>368</v>
      </c>
      <c r="P18" s="74">
        <v>9</v>
      </c>
      <c r="R18" s="97" t="s">
        <v>648</v>
      </c>
      <c r="S18" s="97" t="s">
        <v>649</v>
      </c>
      <c r="T18" s="97" t="s">
        <v>650</v>
      </c>
      <c r="U18" t="str">
        <f t="shared" si="1"/>
        <v>ANG West Indian Guilder</v>
      </c>
    </row>
    <row r="19" spans="1:21">
      <c r="A19" s="5">
        <v>9</v>
      </c>
      <c r="B19" s="3" t="s">
        <v>108</v>
      </c>
      <c r="C19" s="7" t="s">
        <v>70</v>
      </c>
      <c r="D19" s="2"/>
      <c r="E19" t="s">
        <v>91</v>
      </c>
      <c r="G19" s="78" t="s">
        <v>245</v>
      </c>
      <c r="H19" s="78" t="s">
        <v>245</v>
      </c>
      <c r="I19" s="78" t="s">
        <v>245</v>
      </c>
      <c r="J19" s="78" t="s">
        <v>245</v>
      </c>
      <c r="K19" s="7"/>
      <c r="L19" t="str">
        <f t="shared" si="2"/>
        <v>TCAMB000 Brakes &amp; Accessories</v>
      </c>
      <c r="M19" s="69" t="s">
        <v>369</v>
      </c>
      <c r="N19" s="101" t="s">
        <v>493</v>
      </c>
      <c r="O19" s="69" t="s">
        <v>370</v>
      </c>
      <c r="P19" s="73">
        <v>10</v>
      </c>
      <c r="R19" s="97" t="s">
        <v>651</v>
      </c>
      <c r="S19" s="97" t="s">
        <v>652</v>
      </c>
      <c r="T19" s="97" t="s">
        <v>653</v>
      </c>
      <c r="U19" t="str">
        <f t="shared" si="1"/>
        <v>AON Angolan New Kwanza</v>
      </c>
    </row>
    <row r="20" spans="1:21">
      <c r="A20" s="5">
        <v>10</v>
      </c>
      <c r="B20" s="7" t="s">
        <v>342</v>
      </c>
      <c r="C20" s="7" t="s">
        <v>6</v>
      </c>
      <c r="D20" s="2"/>
      <c r="E20" t="s">
        <v>92</v>
      </c>
      <c r="G20" s="78" t="s">
        <v>246</v>
      </c>
      <c r="H20" s="78" t="s">
        <v>246</v>
      </c>
      <c r="I20" s="78" t="s">
        <v>246</v>
      </c>
      <c r="J20" s="78" t="s">
        <v>246</v>
      </c>
      <c r="K20" s="2"/>
      <c r="L20" t="str">
        <f t="shared" si="2"/>
        <v>TCAMB001 Brake Pipe / Brake Hose</v>
      </c>
      <c r="M20" s="69" t="s">
        <v>371</v>
      </c>
      <c r="N20" s="68" t="s">
        <v>526</v>
      </c>
      <c r="O20" s="69" t="s">
        <v>372</v>
      </c>
      <c r="P20" s="74">
        <v>11</v>
      </c>
      <c r="R20" s="97" t="s">
        <v>654</v>
      </c>
      <c r="S20" s="97" t="s">
        <v>655</v>
      </c>
      <c r="T20" s="97" t="s">
        <v>656</v>
      </c>
      <c r="U20" t="str">
        <f t="shared" si="1"/>
        <v>AOR Angolan Kwanza Reajustado</v>
      </c>
    </row>
    <row r="21" spans="1:21">
      <c r="A21" s="5">
        <v>11</v>
      </c>
      <c r="B21" s="3" t="s">
        <v>1318</v>
      </c>
      <c r="C21" s="7" t="s">
        <v>1319</v>
      </c>
      <c r="D21" s="2"/>
      <c r="E21" t="s">
        <v>93</v>
      </c>
      <c r="G21" s="78" t="s">
        <v>245</v>
      </c>
      <c r="H21" s="78" t="s">
        <v>245</v>
      </c>
      <c r="I21" s="78" t="s">
        <v>245</v>
      </c>
      <c r="J21" s="78" t="s">
        <v>245</v>
      </c>
      <c r="K21" s="7"/>
      <c r="L21" t="str">
        <f t="shared" si="2"/>
        <v>TCAMC000 Steering Systems</v>
      </c>
      <c r="M21" s="69" t="s">
        <v>373</v>
      </c>
      <c r="N21" s="101" t="s">
        <v>494</v>
      </c>
      <c r="O21" s="69" t="s">
        <v>374</v>
      </c>
      <c r="P21" s="74">
        <v>12</v>
      </c>
      <c r="R21" s="97" t="s">
        <v>657</v>
      </c>
      <c r="S21" s="97" t="s">
        <v>658</v>
      </c>
      <c r="T21" s="97" t="s">
        <v>659</v>
      </c>
      <c r="U21" t="str">
        <f t="shared" si="1"/>
        <v>ARS Argentine Peso</v>
      </c>
    </row>
    <row r="22" spans="1:21">
      <c r="A22" s="5">
        <v>12</v>
      </c>
      <c r="B22" s="7" t="s">
        <v>202</v>
      </c>
      <c r="C22" s="32" t="s">
        <v>1235</v>
      </c>
      <c r="D22" s="2"/>
      <c r="E22" t="s">
        <v>94</v>
      </c>
      <c r="G22" s="78" t="s">
        <v>245</v>
      </c>
      <c r="H22" s="78" t="s">
        <v>245</v>
      </c>
      <c r="I22" s="78" t="s">
        <v>245</v>
      </c>
      <c r="J22" s="78" t="s">
        <v>245</v>
      </c>
      <c r="K22" s="2"/>
      <c r="L22" t="str">
        <f t="shared" si="2"/>
        <v>TCAMD000 Drive Shafts</v>
      </c>
      <c r="M22" s="69" t="s">
        <v>375</v>
      </c>
      <c r="N22" s="101" t="s">
        <v>495</v>
      </c>
      <c r="O22" s="69" t="s">
        <v>376</v>
      </c>
      <c r="P22" s="73">
        <v>13</v>
      </c>
      <c r="R22" s="97" t="s">
        <v>660</v>
      </c>
      <c r="S22" s="97" t="s">
        <v>661</v>
      </c>
      <c r="T22" s="97" t="s">
        <v>662</v>
      </c>
      <c r="U22" t="str">
        <f t="shared" si="1"/>
        <v>ATS Austrian Schilling</v>
      </c>
    </row>
    <row r="23" spans="1:21">
      <c r="A23" s="5">
        <v>13</v>
      </c>
      <c r="B23" s="3" t="s">
        <v>106</v>
      </c>
      <c r="C23" s="7" t="s">
        <v>3</v>
      </c>
      <c r="D23" s="2"/>
      <c r="E23" t="s">
        <v>95</v>
      </c>
      <c r="G23" s="78" t="s">
        <v>245</v>
      </c>
      <c r="H23" s="78" t="s">
        <v>580</v>
      </c>
      <c r="I23" s="78" t="s">
        <v>246</v>
      </c>
      <c r="J23" s="78" t="s">
        <v>247</v>
      </c>
      <c r="K23" s="9"/>
      <c r="L23" t="str">
        <f t="shared" si="2"/>
        <v>TCAMF000 ZSB Modul Components</v>
      </c>
      <c r="M23" s="69" t="s">
        <v>377</v>
      </c>
      <c r="N23" s="101" t="s">
        <v>496</v>
      </c>
      <c r="O23" s="69" t="s">
        <v>378</v>
      </c>
      <c r="P23" s="74">
        <v>14</v>
      </c>
      <c r="R23" s="97" t="s">
        <v>663</v>
      </c>
      <c r="S23" s="97" t="s">
        <v>664</v>
      </c>
      <c r="T23" s="97" t="s">
        <v>665</v>
      </c>
      <c r="U23" t="str">
        <f t="shared" si="1"/>
        <v>AUD Australian Dollar</v>
      </c>
    </row>
    <row r="24" spans="1:21">
      <c r="A24" s="5">
        <v>14</v>
      </c>
      <c r="B24" s="8" t="s">
        <v>116</v>
      </c>
      <c r="C24" s="7" t="s">
        <v>114</v>
      </c>
      <c r="D24" s="2"/>
      <c r="E24" t="s">
        <v>96</v>
      </c>
      <c r="F24" s="2"/>
      <c r="G24" s="78" t="s">
        <v>245</v>
      </c>
      <c r="H24" s="78" t="s">
        <v>580</v>
      </c>
      <c r="I24" s="78" t="s">
        <v>246</v>
      </c>
      <c r="J24" s="78" t="s">
        <v>246</v>
      </c>
      <c r="K24" s="2"/>
      <c r="L24" t="str">
        <f t="shared" si="2"/>
        <v>TCAMS000 Springs &amp; Stabilizers</v>
      </c>
      <c r="M24" s="69" t="s">
        <v>379</v>
      </c>
      <c r="N24" s="101" t="s">
        <v>497</v>
      </c>
      <c r="O24" s="69" t="s">
        <v>380</v>
      </c>
      <c r="P24" s="74">
        <v>15</v>
      </c>
      <c r="R24" s="97" t="s">
        <v>666</v>
      </c>
      <c r="S24" s="97" t="s">
        <v>667</v>
      </c>
      <c r="T24" s="97" t="s">
        <v>668</v>
      </c>
      <c r="U24" t="str">
        <f t="shared" si="1"/>
        <v>AWG Aruban Guilder</v>
      </c>
    </row>
    <row r="25" spans="1:21">
      <c r="A25" s="5">
        <v>15</v>
      </c>
      <c r="B25" s="8" t="s">
        <v>117</v>
      </c>
      <c r="C25" s="3" t="s">
        <v>115</v>
      </c>
      <c r="D25" s="2"/>
      <c r="E25" s="2"/>
      <c r="F25" s="2"/>
      <c r="G25" s="78" t="s">
        <v>245</v>
      </c>
      <c r="H25" s="78" t="s">
        <v>580</v>
      </c>
      <c r="I25" s="78" t="s">
        <v>247</v>
      </c>
      <c r="J25" s="78" t="s">
        <v>247</v>
      </c>
      <c r="K25" s="2"/>
      <c r="L25" t="str">
        <f t="shared" si="2"/>
        <v>TCAMW000 Bearings</v>
      </c>
      <c r="M25" s="69" t="s">
        <v>381</v>
      </c>
      <c r="N25" s="101" t="s">
        <v>499</v>
      </c>
      <c r="O25" s="69" t="s">
        <v>382</v>
      </c>
      <c r="P25" s="73">
        <v>16</v>
      </c>
      <c r="R25" s="97" t="s">
        <v>669</v>
      </c>
      <c r="S25" s="97" t="s">
        <v>670</v>
      </c>
      <c r="T25" s="97" t="s">
        <v>671</v>
      </c>
      <c r="U25" t="str">
        <f t="shared" si="1"/>
        <v>AZM Azerbaijan Manat</v>
      </c>
    </row>
    <row r="26" spans="1:21" ht="25.5">
      <c r="A26" s="5">
        <v>16</v>
      </c>
      <c r="B26" s="8" t="s">
        <v>107</v>
      </c>
      <c r="C26" s="9" t="s">
        <v>203</v>
      </c>
      <c r="D26" s="2"/>
      <c r="E26" s="2"/>
      <c r="F26" s="2"/>
      <c r="G26" s="78" t="s">
        <v>579</v>
      </c>
      <c r="H26" s="78" t="s">
        <v>247</v>
      </c>
      <c r="I26" s="78" t="s">
        <v>247</v>
      </c>
      <c r="J26" s="78" t="s">
        <v>247</v>
      </c>
      <c r="K26" s="2"/>
      <c r="L26" t="str">
        <f t="shared" si="2"/>
        <v>TCAP0000 Plastics, Rubber</v>
      </c>
      <c r="M26" s="69" t="s">
        <v>383</v>
      </c>
      <c r="N26" s="102" t="s">
        <v>1222</v>
      </c>
      <c r="O26" s="69" t="s">
        <v>384</v>
      </c>
      <c r="P26" s="74">
        <v>17</v>
      </c>
      <c r="Q26" s="62"/>
      <c r="R26" s="97" t="s">
        <v>672</v>
      </c>
      <c r="S26" s="97" t="s">
        <v>673</v>
      </c>
      <c r="T26" s="97" t="s">
        <v>673</v>
      </c>
      <c r="U26" t="str">
        <f t="shared" si="1"/>
        <v>BAM Bosnia and Herzegovina Convertible Mark</v>
      </c>
    </row>
    <row r="27" spans="1:21" ht="12.75" customHeight="1">
      <c r="A27" s="5">
        <v>17</v>
      </c>
      <c r="B27" s="3" t="s">
        <v>1194</v>
      </c>
      <c r="C27" s="9" t="s">
        <v>1195</v>
      </c>
      <c r="D27" s="2"/>
      <c r="K27" s="2"/>
      <c r="L27" t="str">
        <f t="shared" si="2"/>
        <v>TCAR0000 Rubber-Metal</v>
      </c>
      <c r="M27" s="69" t="s">
        <v>385</v>
      </c>
      <c r="N27" s="101" t="s">
        <v>479</v>
      </c>
      <c r="O27" s="69" t="s">
        <v>386</v>
      </c>
      <c r="P27" s="74">
        <v>18</v>
      </c>
      <c r="Q27" s="62"/>
      <c r="R27" s="97" t="s">
        <v>674</v>
      </c>
      <c r="S27" s="97" t="s">
        <v>675</v>
      </c>
      <c r="T27" s="97" t="s">
        <v>676</v>
      </c>
      <c r="U27" t="str">
        <f t="shared" si="1"/>
        <v>BBD Barbados Dollar</v>
      </c>
    </row>
    <row r="28" spans="1:21" ht="13.5" customHeight="1">
      <c r="A28" s="5">
        <v>18</v>
      </c>
      <c r="B28" s="8" t="s">
        <v>148</v>
      </c>
      <c r="C28" s="9" t="s">
        <v>111</v>
      </c>
      <c r="D28" s="2"/>
      <c r="K28" s="2"/>
      <c r="L28" t="str">
        <f t="shared" si="2"/>
        <v>TCCCM000 Machinery &amp; Equipment</v>
      </c>
      <c r="M28" s="69" t="s">
        <v>387</v>
      </c>
      <c r="N28" s="102" t="s">
        <v>508</v>
      </c>
      <c r="O28" s="69" t="s">
        <v>388</v>
      </c>
      <c r="P28" s="73">
        <v>19</v>
      </c>
      <c r="Q28" s="62"/>
      <c r="R28" s="97" t="s">
        <v>677</v>
      </c>
      <c r="S28" s="97" t="s">
        <v>678</v>
      </c>
      <c r="T28" s="97" t="s">
        <v>679</v>
      </c>
      <c r="U28" t="str">
        <f t="shared" si="1"/>
        <v>BDT Bangladesh Taka</v>
      </c>
    </row>
    <row r="29" spans="1:21">
      <c r="A29" s="5">
        <v>19</v>
      </c>
      <c r="B29" s="8" t="s">
        <v>204</v>
      </c>
      <c r="C29" s="8" t="s">
        <v>187</v>
      </c>
      <c r="D29" s="2"/>
      <c r="K29" s="2"/>
      <c r="L29" t="str">
        <f t="shared" si="2"/>
        <v>TCCCT000 Measuring &amp; Test Equipment</v>
      </c>
      <c r="M29" s="69" t="s">
        <v>389</v>
      </c>
      <c r="N29" s="101" t="s">
        <v>509</v>
      </c>
      <c r="O29" s="69" t="s">
        <v>390</v>
      </c>
      <c r="P29" s="74">
        <v>20</v>
      </c>
      <c r="Q29" s="62"/>
      <c r="R29" s="97" t="s">
        <v>680</v>
      </c>
      <c r="S29" s="97" t="s">
        <v>681</v>
      </c>
      <c r="T29" s="97" t="s">
        <v>682</v>
      </c>
      <c r="U29" t="str">
        <f t="shared" si="1"/>
        <v>BEF Belgian Franc</v>
      </c>
    </row>
    <row r="30" spans="1:21" ht="12.75" customHeight="1">
      <c r="A30" s="5">
        <v>20</v>
      </c>
      <c r="B30" s="8" t="s">
        <v>118</v>
      </c>
      <c r="C30" s="8" t="s">
        <v>113</v>
      </c>
      <c r="D30" s="2"/>
      <c r="K30" s="2"/>
      <c r="L30" t="str">
        <f t="shared" si="2"/>
        <v>TCEE0000 Electrical Systems</v>
      </c>
      <c r="M30" s="69" t="s">
        <v>391</v>
      </c>
      <c r="N30" s="102" t="s">
        <v>480</v>
      </c>
      <c r="O30" s="69" t="s">
        <v>392</v>
      </c>
      <c r="P30" s="74">
        <v>21</v>
      </c>
      <c r="Q30" s="62"/>
      <c r="R30" s="97" t="s">
        <v>683</v>
      </c>
      <c r="S30" s="97" t="s">
        <v>684</v>
      </c>
      <c r="T30" s="97" t="s">
        <v>685</v>
      </c>
      <c r="U30" t="str">
        <f t="shared" si="1"/>
        <v>BGN Bulgarian Lev</v>
      </c>
    </row>
    <row r="31" spans="1:21" ht="13.5" customHeight="1">
      <c r="A31" s="5">
        <v>21</v>
      </c>
      <c r="B31" s="8" t="s">
        <v>149</v>
      </c>
      <c r="C31" s="8" t="s">
        <v>149</v>
      </c>
      <c r="D31" s="2"/>
      <c r="K31" s="2"/>
      <c r="L31" t="str">
        <f t="shared" si="2"/>
        <v>TCEEC000 Electronic Control Units</v>
      </c>
      <c r="M31" s="69" t="s">
        <v>393</v>
      </c>
      <c r="N31" s="101" t="s">
        <v>500</v>
      </c>
      <c r="O31" s="69" t="s">
        <v>394</v>
      </c>
      <c r="P31" s="73">
        <v>22</v>
      </c>
      <c r="Q31" s="62"/>
      <c r="R31" s="97" t="s">
        <v>686</v>
      </c>
      <c r="S31" s="97" t="s">
        <v>687</v>
      </c>
      <c r="T31" s="97" t="s">
        <v>688</v>
      </c>
      <c r="U31" t="str">
        <f t="shared" si="1"/>
        <v>BHD Bahrain Dinar</v>
      </c>
    </row>
    <row r="32" spans="1:21">
      <c r="A32" s="5">
        <v>22</v>
      </c>
      <c r="B32" s="8" t="s">
        <v>572</v>
      </c>
      <c r="C32" s="8" t="s">
        <v>572</v>
      </c>
      <c r="D32" s="2"/>
      <c r="K32" s="2"/>
      <c r="L32" t="str">
        <f t="shared" si="2"/>
        <v>TCEEM000 Electric Motors</v>
      </c>
      <c r="M32" s="69" t="s">
        <v>395</v>
      </c>
      <c r="N32" s="101" t="s">
        <v>501</v>
      </c>
      <c r="O32" s="69" t="s">
        <v>396</v>
      </c>
      <c r="P32" s="74">
        <v>23</v>
      </c>
      <c r="Q32" s="62"/>
      <c r="R32" s="97" t="s">
        <v>689</v>
      </c>
      <c r="S32" s="97" t="s">
        <v>690</v>
      </c>
      <c r="T32" s="97" t="s">
        <v>691</v>
      </c>
      <c r="U32" t="str">
        <f t="shared" si="1"/>
        <v>BIF Burundi Franc</v>
      </c>
    </row>
    <row r="33" spans="1:21">
      <c r="A33" s="5">
        <v>23</v>
      </c>
      <c r="B33" s="8" t="s">
        <v>80</v>
      </c>
      <c r="C33" s="8" t="s">
        <v>11</v>
      </c>
      <c r="D33" s="2"/>
      <c r="K33" s="10"/>
      <c r="L33" t="str">
        <f t="shared" si="2"/>
        <v>TCEWA000 Cutting</v>
      </c>
      <c r="M33" s="69" t="s">
        <v>397</v>
      </c>
      <c r="N33" s="101" t="s">
        <v>510</v>
      </c>
      <c r="O33" s="69" t="s">
        <v>398</v>
      </c>
      <c r="P33" s="74">
        <v>24</v>
      </c>
      <c r="Q33" s="62"/>
      <c r="R33" s="97" t="s">
        <v>692</v>
      </c>
      <c r="S33" s="97" t="s">
        <v>693</v>
      </c>
      <c r="T33" s="97" t="s">
        <v>694</v>
      </c>
      <c r="U33" t="str">
        <f t="shared" si="1"/>
        <v>BMD Bermudan Dollar</v>
      </c>
    </row>
    <row r="34" spans="1:21">
      <c r="A34" s="5">
        <v>24</v>
      </c>
      <c r="B34" s="11" t="s">
        <v>81</v>
      </c>
      <c r="C34" s="11" t="s">
        <v>12</v>
      </c>
      <c r="D34" s="2"/>
      <c r="K34" s="2"/>
      <c r="L34" t="str">
        <f t="shared" si="2"/>
        <v>TCEWG001 Service-Serial, Packaging, Labeling, Sorting</v>
      </c>
      <c r="M34" s="69" t="s">
        <v>399</v>
      </c>
      <c r="N34" s="102" t="s">
        <v>1223</v>
      </c>
      <c r="O34" s="69" t="s">
        <v>1224</v>
      </c>
      <c r="P34" s="73">
        <v>25</v>
      </c>
      <c r="Q34" s="62"/>
      <c r="R34" s="97" t="s">
        <v>695</v>
      </c>
      <c r="S34" s="97" t="s">
        <v>696</v>
      </c>
      <c r="T34" s="97" t="s">
        <v>696</v>
      </c>
      <c r="U34" t="str">
        <f t="shared" si="1"/>
        <v>BND Brunei Dollar</v>
      </c>
    </row>
    <row r="35" spans="1:21">
      <c r="A35" s="5">
        <v>25</v>
      </c>
      <c r="B35" s="40" t="s">
        <v>1209</v>
      </c>
      <c r="C35" s="40" t="s">
        <v>1196</v>
      </c>
      <c r="D35" s="2"/>
      <c r="E35" s="32" t="s">
        <v>1175</v>
      </c>
      <c r="F35" s="2"/>
      <c r="G35" s="2"/>
      <c r="H35" s="2"/>
      <c r="I35" s="2"/>
      <c r="J35" s="2"/>
      <c r="K35" s="2"/>
      <c r="L35" t="str">
        <f t="shared" si="2"/>
        <v>TCEWH000 Heat Treatment</v>
      </c>
      <c r="M35" s="69" t="s">
        <v>400</v>
      </c>
      <c r="N35" s="101" t="s">
        <v>511</v>
      </c>
      <c r="O35" s="69" t="s">
        <v>401</v>
      </c>
      <c r="P35" s="74">
        <v>26</v>
      </c>
      <c r="Q35" s="62"/>
      <c r="R35" s="97" t="s">
        <v>697</v>
      </c>
      <c r="S35" s="97" t="s">
        <v>698</v>
      </c>
      <c r="T35" s="97" t="s">
        <v>698</v>
      </c>
      <c r="U35" t="str">
        <f t="shared" si="1"/>
        <v>BOB Boliviano</v>
      </c>
    </row>
    <row r="36" spans="1:21">
      <c r="A36" s="5">
        <v>26</v>
      </c>
      <c r="B36" s="40" t="s">
        <v>1208</v>
      </c>
      <c r="C36" s="40" t="s">
        <v>150</v>
      </c>
      <c r="D36" s="2"/>
      <c r="E36" s="3" t="str">
        <f>$B$3</f>
        <v>Please select!</v>
      </c>
      <c r="F36" s="5" t="str">
        <f>B11</f>
        <v>DE</v>
      </c>
      <c r="G36" s="5" t="str">
        <f>C11</f>
        <v>EN</v>
      </c>
      <c r="H36" s="2"/>
      <c r="I36" s="2"/>
      <c r="J36" s="2"/>
      <c r="K36" s="2"/>
      <c r="L36" t="str">
        <f t="shared" si="2"/>
        <v>TCEWM000 Machining</v>
      </c>
      <c r="M36" s="70" t="s">
        <v>402</v>
      </c>
      <c r="N36" s="101" t="s">
        <v>512</v>
      </c>
      <c r="O36" s="70" t="s">
        <v>1225</v>
      </c>
      <c r="P36" s="74">
        <v>27</v>
      </c>
      <c r="Q36" s="62"/>
      <c r="R36" s="97" t="s">
        <v>699</v>
      </c>
      <c r="S36" s="97" t="s">
        <v>700</v>
      </c>
      <c r="T36" s="97" t="s">
        <v>701</v>
      </c>
      <c r="U36" t="str">
        <f t="shared" si="1"/>
        <v>BRL Brazilian Real</v>
      </c>
    </row>
    <row r="37" spans="1:21">
      <c r="A37" s="5">
        <v>27</v>
      </c>
      <c r="B37" s="40" t="s">
        <v>1207</v>
      </c>
      <c r="C37" s="40" t="s">
        <v>151</v>
      </c>
      <c r="D37" s="2"/>
      <c r="E37" t="str">
        <f>HLOOKUP(Language,$F$36:$G$42,2)</f>
        <v>Within 180 days without discount</v>
      </c>
      <c r="F37" s="2" t="s">
        <v>1182</v>
      </c>
      <c r="G37" s="99" t="s">
        <v>1176</v>
      </c>
      <c r="H37" s="2"/>
      <c r="I37" s="2"/>
      <c r="J37" s="2"/>
      <c r="K37" s="13"/>
      <c r="L37" t="str">
        <f t="shared" si="2"/>
        <v>TCEWS000 Surface Treatment Service</v>
      </c>
      <c r="M37" s="69" t="s">
        <v>403</v>
      </c>
      <c r="N37" s="102" t="s">
        <v>514</v>
      </c>
      <c r="O37" s="69" t="s">
        <v>404</v>
      </c>
      <c r="P37" s="73">
        <v>28</v>
      </c>
      <c r="Q37" s="62"/>
      <c r="R37" s="97" t="s">
        <v>702</v>
      </c>
      <c r="S37" s="97" t="s">
        <v>703</v>
      </c>
      <c r="T37" s="97" t="s">
        <v>704</v>
      </c>
      <c r="U37" t="str">
        <f t="shared" si="1"/>
        <v>BSD Bahaman Dollar</v>
      </c>
    </row>
    <row r="38" spans="1:21">
      <c r="A38" s="5">
        <v>28</v>
      </c>
      <c r="B38" s="40" t="s">
        <v>1206</v>
      </c>
      <c r="C38" s="40" t="s">
        <v>152</v>
      </c>
      <c r="D38" s="2"/>
      <c r="E38" t="str">
        <f>HLOOKUP(Language,$F$36:$G$42,3)</f>
        <v>Within 120 days without discount</v>
      </c>
      <c r="F38" s="2" t="s">
        <v>1183</v>
      </c>
      <c r="G38" s="99" t="s">
        <v>1177</v>
      </c>
      <c r="H38" s="2"/>
      <c r="I38" s="2"/>
      <c r="J38" s="2"/>
      <c r="K38" s="13"/>
      <c r="L38" t="str">
        <f t="shared" si="2"/>
        <v>TCEWSV02 Surface Treatment, De-Painting</v>
      </c>
      <c r="M38" s="69" t="s">
        <v>405</v>
      </c>
      <c r="N38" s="102" t="s">
        <v>527</v>
      </c>
      <c r="O38" s="69" t="s">
        <v>406</v>
      </c>
      <c r="P38" s="74">
        <v>29</v>
      </c>
      <c r="Q38" s="62"/>
      <c r="R38" s="97" t="s">
        <v>705</v>
      </c>
      <c r="S38" s="97" t="s">
        <v>706</v>
      </c>
      <c r="T38" s="97" t="s">
        <v>706</v>
      </c>
      <c r="U38" t="str">
        <f t="shared" si="1"/>
        <v>BTN Bhutan Ngultrum</v>
      </c>
    </row>
    <row r="39" spans="1:21">
      <c r="A39" s="5">
        <v>29</v>
      </c>
      <c r="B39" s="40" t="s">
        <v>555</v>
      </c>
      <c r="C39" s="40" t="s">
        <v>556</v>
      </c>
      <c r="D39" s="2"/>
      <c r="E39" t="str">
        <f>HLOOKUP(Language,$F$36:$G$42,4)</f>
        <v>Within 90 days without discount</v>
      </c>
      <c r="F39" s="2" t="s">
        <v>1184</v>
      </c>
      <c r="G39" s="99" t="s">
        <v>1178</v>
      </c>
      <c r="H39" s="2"/>
      <c r="I39" s="2"/>
      <c r="J39" s="2"/>
      <c r="K39" s="14"/>
      <c r="L39" t="str">
        <f t="shared" si="2"/>
        <v>TCEXA000 EGR Valves</v>
      </c>
      <c r="M39" s="69" t="s">
        <v>407</v>
      </c>
      <c r="N39" s="101" t="s">
        <v>502</v>
      </c>
      <c r="O39" s="69" t="s">
        <v>408</v>
      </c>
      <c r="P39" s="74">
        <v>30</v>
      </c>
      <c r="Q39" s="62"/>
      <c r="R39" s="97" t="s">
        <v>707</v>
      </c>
      <c r="S39" s="97" t="s">
        <v>708</v>
      </c>
      <c r="T39" s="97" t="s">
        <v>709</v>
      </c>
      <c r="U39" t="str">
        <f t="shared" si="1"/>
        <v>BWP Botswana Pula</v>
      </c>
    </row>
    <row r="40" spans="1:21">
      <c r="A40" s="5">
        <v>30</v>
      </c>
      <c r="B40" s="40" t="s">
        <v>1205</v>
      </c>
      <c r="C40" s="40" t="s">
        <v>153</v>
      </c>
      <c r="D40" s="2"/>
      <c r="E40" t="str">
        <f>HLOOKUP(Language,$F$36:$G$42,5)</f>
        <v>Within 60 days without discount</v>
      </c>
      <c r="F40" s="2" t="s">
        <v>1185</v>
      </c>
      <c r="G40" s="99" t="s">
        <v>1179</v>
      </c>
      <c r="H40" s="2"/>
      <c r="I40" s="2"/>
      <c r="J40" s="2"/>
      <c r="K40" s="13"/>
      <c r="L40" t="str">
        <f t="shared" si="2"/>
        <v>TCEXC000 Catalytic Converters</v>
      </c>
      <c r="M40" s="69" t="s">
        <v>409</v>
      </c>
      <c r="N40" s="101" t="s">
        <v>503</v>
      </c>
      <c r="O40" s="69" t="s">
        <v>410</v>
      </c>
      <c r="P40" s="73">
        <v>31</v>
      </c>
      <c r="Q40" s="62"/>
      <c r="R40" s="97" t="s">
        <v>710</v>
      </c>
      <c r="S40" s="97" t="s">
        <v>711</v>
      </c>
      <c r="T40" s="97" t="s">
        <v>712</v>
      </c>
      <c r="U40" t="str">
        <f t="shared" si="1"/>
        <v>BYB Belorussian Ruble</v>
      </c>
    </row>
    <row r="41" spans="1:21">
      <c r="A41" s="5">
        <v>31</v>
      </c>
      <c r="B41" s="40" t="s">
        <v>326</v>
      </c>
      <c r="C41" s="40" t="s">
        <v>154</v>
      </c>
      <c r="D41" s="2"/>
      <c r="E41" t="str">
        <f>HLOOKUP(Language,$F$36:$G$42,6)</f>
        <v xml:space="preserve">Within 45 days without discount </v>
      </c>
      <c r="F41" s="2" t="s">
        <v>1186</v>
      </c>
      <c r="G41" s="99" t="s">
        <v>1180</v>
      </c>
      <c r="H41" s="10"/>
      <c r="I41" s="3"/>
      <c r="J41" s="2"/>
      <c r="K41" s="13"/>
      <c r="L41" t="str">
        <f t="shared" si="2"/>
        <v>TCEXD000 Dampers</v>
      </c>
      <c r="M41" s="69" t="s">
        <v>411</v>
      </c>
      <c r="N41" s="101" t="s">
        <v>504</v>
      </c>
      <c r="O41" s="69" t="s">
        <v>412</v>
      </c>
      <c r="P41" s="74">
        <v>32</v>
      </c>
      <c r="Q41" s="62"/>
      <c r="R41" s="97" t="s">
        <v>713</v>
      </c>
      <c r="S41" s="97" t="s">
        <v>714</v>
      </c>
      <c r="T41" s="97" t="s">
        <v>715</v>
      </c>
      <c r="U41" t="str">
        <f t="shared" si="1"/>
        <v>BZD Belize Dollar</v>
      </c>
    </row>
    <row r="42" spans="1:21">
      <c r="A42" s="5">
        <v>32</v>
      </c>
      <c r="B42" s="41" t="s">
        <v>325</v>
      </c>
      <c r="C42" s="41" t="s">
        <v>155</v>
      </c>
      <c r="D42" s="2"/>
      <c r="E42" t="str">
        <f>HLOOKUP(Language,$F$36:$G$42,7)</f>
        <v>Within 30 days without discount</v>
      </c>
      <c r="F42" s="2" t="s">
        <v>1187</v>
      </c>
      <c r="G42" s="99" t="s">
        <v>1181</v>
      </c>
      <c r="H42" s="2"/>
      <c r="I42" s="2"/>
      <c r="J42" s="10"/>
      <c r="K42" s="13"/>
      <c r="L42" t="str">
        <f t="shared" si="2"/>
        <v>TCEXF000 Fittings</v>
      </c>
      <c r="M42" s="69" t="s">
        <v>413</v>
      </c>
      <c r="N42" s="101" t="s">
        <v>505</v>
      </c>
      <c r="O42" s="69" t="s">
        <v>414</v>
      </c>
      <c r="P42" s="74">
        <v>33</v>
      </c>
      <c r="Q42" s="62"/>
      <c r="R42" s="97" t="s">
        <v>24</v>
      </c>
      <c r="S42" s="97" t="s">
        <v>716</v>
      </c>
      <c r="T42" s="97" t="s">
        <v>717</v>
      </c>
      <c r="U42" t="str">
        <f t="shared" ref="U42:U73" si="3">CONCATENATE(R42&amp;" "&amp;IF(Language=$B$11,S42,T42))</f>
        <v>CAD Canadian Dollar</v>
      </c>
    </row>
    <row r="43" spans="1:21">
      <c r="A43" s="5">
        <v>33</v>
      </c>
      <c r="B43" s="35" t="s">
        <v>1200</v>
      </c>
      <c r="C43" s="37" t="s">
        <v>1199</v>
      </c>
      <c r="D43" s="2"/>
      <c r="E43" s="16"/>
      <c r="F43" s="17"/>
      <c r="G43" s="2"/>
      <c r="H43" s="16"/>
      <c r="I43" s="2"/>
      <c r="J43" s="13"/>
      <c r="K43" s="16"/>
      <c r="L43" t="str">
        <f t="shared" ref="L43:L74" si="4">M43&amp;" "&amp;HLOOKUP(Language,TCname,P43)</f>
        <v>TCEXS000 EES Special Parts</v>
      </c>
      <c r="M43" s="69" t="s">
        <v>415</v>
      </c>
      <c r="N43" s="101" t="s">
        <v>506</v>
      </c>
      <c r="O43" s="69" t="s">
        <v>416</v>
      </c>
      <c r="P43" s="73">
        <v>34</v>
      </c>
      <c r="Q43" s="62"/>
      <c r="R43" s="97" t="s">
        <v>718</v>
      </c>
      <c r="S43" s="97" t="s">
        <v>719</v>
      </c>
      <c r="T43" s="97" t="s">
        <v>720</v>
      </c>
      <c r="U43" t="str">
        <f t="shared" si="3"/>
        <v>CFP French Franc (Pacific Islands)</v>
      </c>
    </row>
    <row r="44" spans="1:21">
      <c r="A44" s="5">
        <v>34</v>
      </c>
      <c r="B44" s="35" t="s">
        <v>621</v>
      </c>
      <c r="C44" t="s">
        <v>622</v>
      </c>
      <c r="D44" s="2"/>
      <c r="E44" s="17"/>
      <c r="F44" s="12"/>
      <c r="G44" s="18"/>
      <c r="H44" s="12"/>
      <c r="I44" s="19"/>
      <c r="J44" s="16"/>
      <c r="K44" s="17"/>
      <c r="L44" t="str">
        <f t="shared" si="4"/>
        <v>TCEXW000 Gaskets</v>
      </c>
      <c r="M44" s="69" t="s">
        <v>417</v>
      </c>
      <c r="N44" s="101" t="s">
        <v>507</v>
      </c>
      <c r="O44" s="69" t="s">
        <v>418</v>
      </c>
      <c r="P44" s="74">
        <v>35</v>
      </c>
      <c r="Q44" s="62"/>
      <c r="R44" s="97" t="s">
        <v>721</v>
      </c>
      <c r="S44" s="97" t="s">
        <v>722</v>
      </c>
      <c r="T44" s="97" t="s">
        <v>723</v>
      </c>
      <c r="U44" t="str">
        <f t="shared" si="3"/>
        <v>CHF Swiss Franc</v>
      </c>
    </row>
    <row r="45" spans="1:21">
      <c r="A45" s="5">
        <v>35</v>
      </c>
      <c r="B45" s="35" t="s">
        <v>205</v>
      </c>
      <c r="C45" s="9" t="s">
        <v>7</v>
      </c>
      <c r="D45" s="2"/>
      <c r="E45" s="12"/>
      <c r="F45" s="21"/>
      <c r="G45" s="3"/>
      <c r="H45" s="16"/>
      <c r="I45" s="2"/>
      <c r="J45" s="17"/>
      <c r="K45" s="12"/>
      <c r="L45" t="str">
        <f t="shared" si="4"/>
        <v>TCEXX000 Mats / Isolation</v>
      </c>
      <c r="M45" s="69" t="s">
        <v>419</v>
      </c>
      <c r="N45" s="102" t="s">
        <v>528</v>
      </c>
      <c r="O45" s="69" t="s">
        <v>420</v>
      </c>
      <c r="P45" s="74">
        <v>36</v>
      </c>
      <c r="Q45" s="62"/>
      <c r="R45" s="97" t="s">
        <v>724</v>
      </c>
      <c r="S45" s="97" t="s">
        <v>725</v>
      </c>
      <c r="T45" s="97" t="s">
        <v>726</v>
      </c>
      <c r="U45" t="str">
        <f t="shared" si="3"/>
        <v>CLP Chilean Peso</v>
      </c>
    </row>
    <row r="46" spans="1:21">
      <c r="A46" s="5">
        <v>36</v>
      </c>
      <c r="B46" s="20" t="s">
        <v>206</v>
      </c>
      <c r="C46" s="20" t="s">
        <v>29</v>
      </c>
      <c r="D46" s="2"/>
      <c r="E46" s="21"/>
      <c r="F46" s="9"/>
      <c r="G46" s="16"/>
      <c r="H46" s="21"/>
      <c r="I46" s="3"/>
      <c r="J46" s="12"/>
      <c r="K46" s="21"/>
      <c r="L46" t="str">
        <f t="shared" si="4"/>
        <v>TCIAC000 Lubricants</v>
      </c>
      <c r="M46" s="69" t="s">
        <v>421</v>
      </c>
      <c r="N46" s="101" t="s">
        <v>513</v>
      </c>
      <c r="O46" s="69" t="s">
        <v>422</v>
      </c>
      <c r="P46" s="73">
        <v>37</v>
      </c>
      <c r="R46" s="97" t="s">
        <v>727</v>
      </c>
      <c r="S46" s="97" t="s">
        <v>728</v>
      </c>
      <c r="T46" s="97" t="s">
        <v>729</v>
      </c>
      <c r="U46" t="str">
        <f t="shared" si="3"/>
        <v>COP Colombian Peso</v>
      </c>
    </row>
    <row r="47" spans="1:21">
      <c r="A47" s="5">
        <v>37</v>
      </c>
      <c r="B47" s="20" t="s">
        <v>207</v>
      </c>
      <c r="C47" s="20" t="s">
        <v>28</v>
      </c>
      <c r="D47" s="2"/>
      <c r="E47" s="9"/>
      <c r="F47" s="2"/>
      <c r="G47" s="9"/>
      <c r="H47" s="9"/>
      <c r="I47" s="19"/>
      <c r="J47" s="21"/>
      <c r="K47" s="9"/>
      <c r="L47" t="str">
        <f t="shared" si="4"/>
        <v>TCIAC005 Glue, Serial</v>
      </c>
      <c r="M47" s="70" t="s">
        <v>1226</v>
      </c>
      <c r="N47" s="69" t="s">
        <v>1227</v>
      </c>
      <c r="O47" s="70" t="s">
        <v>1228</v>
      </c>
      <c r="P47" s="74">
        <v>38</v>
      </c>
      <c r="R47" s="97" t="s">
        <v>730</v>
      </c>
      <c r="S47" s="97" t="s">
        <v>731</v>
      </c>
      <c r="T47" s="97" t="s">
        <v>732</v>
      </c>
      <c r="U47" t="str">
        <f t="shared" si="3"/>
        <v>CRC Costa Rica Colon</v>
      </c>
    </row>
    <row r="48" spans="1:21">
      <c r="A48" s="5">
        <v>38</v>
      </c>
      <c r="B48" s="11" t="s">
        <v>208</v>
      </c>
      <c r="C48" s="11" t="s">
        <v>194</v>
      </c>
      <c r="D48" s="2"/>
      <c r="E48" s="2"/>
      <c r="F48" s="2"/>
      <c r="G48" s="2"/>
      <c r="H48" s="2"/>
      <c r="I48" s="2"/>
      <c r="J48" s="9"/>
      <c r="K48" s="2"/>
      <c r="L48" t="str">
        <f t="shared" si="4"/>
        <v>TCIAS000 Surface Treatment Material</v>
      </c>
      <c r="M48" s="70" t="s">
        <v>423</v>
      </c>
      <c r="N48" s="69" t="s">
        <v>1229</v>
      </c>
      <c r="O48" s="70" t="s">
        <v>424</v>
      </c>
      <c r="P48" s="74">
        <v>39</v>
      </c>
      <c r="Q48" s="62"/>
      <c r="R48" s="97" t="s">
        <v>733</v>
      </c>
      <c r="S48" s="97" t="s">
        <v>734</v>
      </c>
      <c r="T48" s="97" t="s">
        <v>735</v>
      </c>
      <c r="U48" t="str">
        <f t="shared" si="3"/>
        <v>CUP Cuban Peso</v>
      </c>
    </row>
    <row r="49" spans="1:21" ht="12.75" customHeight="1">
      <c r="A49" s="5">
        <v>39</v>
      </c>
      <c r="B49" s="3" t="s">
        <v>209</v>
      </c>
      <c r="C49" s="11" t="s">
        <v>8</v>
      </c>
      <c r="D49" s="2"/>
      <c r="E49" s="2"/>
      <c r="F49" s="2"/>
      <c r="G49" s="2"/>
      <c r="H49" s="2"/>
      <c r="I49" s="2"/>
      <c r="J49" s="2"/>
      <c r="K49" s="2"/>
      <c r="L49" t="str">
        <f t="shared" si="4"/>
        <v>TCIAW000 Welding/Soldering Consumables</v>
      </c>
      <c r="M49" s="70" t="s">
        <v>425</v>
      </c>
      <c r="N49" s="102" t="s">
        <v>515</v>
      </c>
      <c r="O49" s="70" t="s">
        <v>426</v>
      </c>
      <c r="P49" s="73">
        <v>40</v>
      </c>
      <c r="R49" s="97" t="s">
        <v>736</v>
      </c>
      <c r="S49" s="97" t="s">
        <v>737</v>
      </c>
      <c r="T49" s="97" t="s">
        <v>738</v>
      </c>
      <c r="U49" t="str">
        <f t="shared" si="3"/>
        <v>CVE Cape Verde Escudo</v>
      </c>
    </row>
    <row r="50" spans="1:21" ht="12.75" customHeight="1">
      <c r="A50" s="5">
        <v>40</v>
      </c>
      <c r="B50" s="3" t="s">
        <v>26</v>
      </c>
      <c r="C50" s="11" t="s">
        <v>26</v>
      </c>
      <c r="D50" s="2"/>
      <c r="E50" s="2"/>
      <c r="F50" s="2"/>
      <c r="G50" s="2"/>
      <c r="H50" s="2"/>
      <c r="I50" s="2"/>
      <c r="J50" s="2"/>
      <c r="K50" s="2"/>
      <c r="L50" t="str">
        <f t="shared" si="4"/>
        <v>TCILO004 Logistic Services</v>
      </c>
      <c r="M50" s="69" t="s">
        <v>427</v>
      </c>
      <c r="N50" s="102" t="s">
        <v>1230</v>
      </c>
      <c r="O50" s="69" t="s">
        <v>1231</v>
      </c>
      <c r="P50" s="74">
        <v>41</v>
      </c>
      <c r="R50" s="97" t="s">
        <v>739</v>
      </c>
      <c r="S50" s="97" t="s">
        <v>740</v>
      </c>
      <c r="T50" s="97" t="s">
        <v>741</v>
      </c>
      <c r="U50" t="str">
        <f t="shared" si="3"/>
        <v>CYP Cyprus Pound</v>
      </c>
    </row>
    <row r="51" spans="1:21">
      <c r="A51" s="5">
        <v>41</v>
      </c>
      <c r="B51" s="3" t="s">
        <v>27</v>
      </c>
      <c r="C51" s="11" t="s">
        <v>27</v>
      </c>
      <c r="D51" s="2"/>
      <c r="E51" s="2"/>
      <c r="F51" s="3"/>
      <c r="G51" s="2"/>
      <c r="H51" s="2"/>
      <c r="I51" s="2"/>
      <c r="J51" s="2"/>
      <c r="K51" s="2"/>
      <c r="L51" t="str">
        <f t="shared" si="4"/>
        <v>TCILP000 Packaging Units</v>
      </c>
      <c r="M51" s="69" t="s">
        <v>428</v>
      </c>
      <c r="N51" s="101" t="s">
        <v>516</v>
      </c>
      <c r="O51" s="69" t="s">
        <v>429</v>
      </c>
      <c r="P51" s="74">
        <v>42</v>
      </c>
      <c r="R51" s="97" t="s">
        <v>742</v>
      </c>
      <c r="S51" s="97" t="s">
        <v>743</v>
      </c>
      <c r="T51" s="97" t="s">
        <v>744</v>
      </c>
      <c r="U51" t="str">
        <f t="shared" si="3"/>
        <v>CZK Czech Krona</v>
      </c>
    </row>
    <row r="52" spans="1:21">
      <c r="A52" s="5">
        <v>42</v>
      </c>
      <c r="B52" s="7" t="s">
        <v>189</v>
      </c>
      <c r="C52" s="7" t="s">
        <v>119</v>
      </c>
      <c r="D52" s="2"/>
      <c r="E52" s="3"/>
      <c r="F52" s="22"/>
      <c r="G52" s="10"/>
      <c r="H52" s="3"/>
      <c r="I52" s="3"/>
      <c r="J52" s="2"/>
      <c r="K52" s="3"/>
      <c r="L52" t="str">
        <f t="shared" si="4"/>
        <v>TCILT000 Transport</v>
      </c>
      <c r="M52" s="69" t="s">
        <v>430</v>
      </c>
      <c r="N52" s="101" t="s">
        <v>517</v>
      </c>
      <c r="O52" s="69" t="s">
        <v>431</v>
      </c>
      <c r="P52" s="73">
        <v>43</v>
      </c>
      <c r="R52" s="97" t="s">
        <v>745</v>
      </c>
      <c r="S52" s="97" t="s">
        <v>746</v>
      </c>
      <c r="T52" s="97" t="s">
        <v>747</v>
      </c>
      <c r="U52" t="str">
        <f t="shared" si="3"/>
        <v>DJF Djibouti Franc</v>
      </c>
    </row>
    <row r="53" spans="1:21" ht="12.75" customHeight="1">
      <c r="A53" s="5">
        <v>43</v>
      </c>
      <c r="B53" s="7" t="s">
        <v>210</v>
      </c>
      <c r="C53" s="7" t="s">
        <v>97</v>
      </c>
      <c r="D53" s="2"/>
      <c r="E53" s="22"/>
      <c r="F53" s="2"/>
      <c r="G53" s="23"/>
      <c r="H53" s="22"/>
      <c r="I53" s="24"/>
      <c r="J53" s="3"/>
      <c r="K53" s="3"/>
      <c r="L53" t="str">
        <f t="shared" si="4"/>
        <v>TCISC000 Laboratories &amp; Testings</v>
      </c>
      <c r="M53" s="70" t="s">
        <v>1232</v>
      </c>
      <c r="N53" s="101" t="s">
        <v>1233</v>
      </c>
      <c r="O53" s="70" t="s">
        <v>1234</v>
      </c>
      <c r="P53" s="74">
        <v>44</v>
      </c>
      <c r="R53" s="97" t="s">
        <v>748</v>
      </c>
      <c r="S53" s="97" t="s">
        <v>749</v>
      </c>
      <c r="T53" s="97" t="s">
        <v>750</v>
      </c>
      <c r="U53" t="str">
        <f t="shared" si="3"/>
        <v>DKK Danish Krone</v>
      </c>
    </row>
    <row r="54" spans="1:21">
      <c r="A54" s="5">
        <v>44</v>
      </c>
      <c r="B54" s="24" t="s">
        <v>327</v>
      </c>
      <c r="C54" s="3" t="s">
        <v>98</v>
      </c>
      <c r="D54" s="2"/>
      <c r="E54" s="2"/>
      <c r="F54" s="2"/>
      <c r="G54" s="2"/>
      <c r="H54" s="2"/>
      <c r="I54" s="2"/>
      <c r="J54" s="3"/>
      <c r="K54" s="2"/>
      <c r="L54" t="str">
        <f t="shared" si="4"/>
        <v>TCISH000 HR Services</v>
      </c>
      <c r="M54" s="70" t="s">
        <v>432</v>
      </c>
      <c r="N54" s="101" t="s">
        <v>518</v>
      </c>
      <c r="O54" s="70" t="s">
        <v>433</v>
      </c>
      <c r="P54" s="74">
        <v>45</v>
      </c>
      <c r="R54" s="97" t="s">
        <v>751</v>
      </c>
      <c r="S54" s="97" t="s">
        <v>752</v>
      </c>
      <c r="T54" s="97" t="s">
        <v>753</v>
      </c>
      <c r="U54" t="str">
        <f t="shared" si="3"/>
        <v>DOP Dominican Peso</v>
      </c>
    </row>
    <row r="55" spans="1:21">
      <c r="A55" s="5">
        <v>45</v>
      </c>
      <c r="B55" s="11" t="s">
        <v>322</v>
      </c>
      <c r="C55" s="11" t="s">
        <v>71</v>
      </c>
      <c r="D55" s="2"/>
      <c r="E55" s="2"/>
      <c r="F55" s="2"/>
      <c r="G55" s="2"/>
      <c r="H55" s="2"/>
      <c r="I55" s="2"/>
      <c r="J55" s="2"/>
      <c r="K55" s="2"/>
      <c r="L55" t="str">
        <f t="shared" si="4"/>
        <v>TCMDI000 Stamping Dies,Inhouse Tooling (Benteler)</v>
      </c>
      <c r="M55" s="69" t="s">
        <v>434</v>
      </c>
      <c r="N55" s="32" t="s">
        <v>519</v>
      </c>
      <c r="O55" s="69" t="s">
        <v>435</v>
      </c>
      <c r="P55" s="73">
        <v>46</v>
      </c>
      <c r="Q55" s="62"/>
      <c r="R55" s="97" t="s">
        <v>754</v>
      </c>
      <c r="S55" s="97" t="s">
        <v>755</v>
      </c>
      <c r="T55" s="97" t="s">
        <v>756</v>
      </c>
      <c r="U55" t="str">
        <f t="shared" si="3"/>
        <v>DZD Algerian Dinar</v>
      </c>
    </row>
    <row r="56" spans="1:21">
      <c r="A56" s="5">
        <v>46</v>
      </c>
      <c r="B56" s="11" t="s">
        <v>345</v>
      </c>
      <c r="C56" s="11" t="s">
        <v>72</v>
      </c>
      <c r="D56" s="2"/>
      <c r="E56" s="2"/>
      <c r="F56" s="2"/>
      <c r="G56" s="2"/>
      <c r="H56" s="2"/>
      <c r="I56" s="2"/>
      <c r="J56" s="2"/>
      <c r="K56" s="2"/>
      <c r="L56" t="str">
        <f t="shared" si="4"/>
        <v>TCMFF000 Connecting Elements</v>
      </c>
      <c r="M56" s="69" t="s">
        <v>436</v>
      </c>
      <c r="N56" s="101" t="s">
        <v>483</v>
      </c>
      <c r="O56" s="69" t="s">
        <v>437</v>
      </c>
      <c r="P56" s="74">
        <v>47</v>
      </c>
      <c r="Q56" s="62"/>
      <c r="R56" s="97" t="s">
        <v>757</v>
      </c>
      <c r="S56" s="97" t="s">
        <v>758</v>
      </c>
      <c r="T56" s="97" t="s">
        <v>759</v>
      </c>
      <c r="U56" t="str">
        <f t="shared" si="3"/>
        <v>ECS Ecuadorian Sucre</v>
      </c>
    </row>
    <row r="57" spans="1:21" ht="12.75" customHeight="1">
      <c r="A57" s="5">
        <v>47</v>
      </c>
      <c r="B57" s="11" t="s">
        <v>211</v>
      </c>
      <c r="C57" s="11" t="s">
        <v>195</v>
      </c>
      <c r="D57" s="2"/>
      <c r="E57" s="2"/>
      <c r="F57" s="2"/>
      <c r="G57" s="2"/>
      <c r="H57" s="2"/>
      <c r="I57" s="2"/>
      <c r="J57" s="2"/>
      <c r="K57" s="2"/>
      <c r="L57" t="str">
        <f t="shared" si="4"/>
        <v>TCMFS000 Sintered parts</v>
      </c>
      <c r="M57" s="69" t="s">
        <v>438</v>
      </c>
      <c r="N57" s="101" t="s">
        <v>520</v>
      </c>
      <c r="O57" s="69" t="s">
        <v>439</v>
      </c>
      <c r="P57" s="74">
        <v>48</v>
      </c>
      <c r="Q57" s="62"/>
      <c r="R57" s="97" t="s">
        <v>760</v>
      </c>
      <c r="S57" s="97" t="s">
        <v>761</v>
      </c>
      <c r="T57" s="97" t="s">
        <v>762</v>
      </c>
      <c r="U57" t="str">
        <f t="shared" si="3"/>
        <v>EEK Estonian Krone</v>
      </c>
    </row>
    <row r="58" spans="1:21">
      <c r="A58" s="5">
        <v>48</v>
      </c>
      <c r="B58" s="22" t="s">
        <v>1279</v>
      </c>
      <c r="C58" s="11" t="s">
        <v>99</v>
      </c>
      <c r="D58" s="2"/>
      <c r="E58" s="2"/>
      <c r="F58" s="2"/>
      <c r="G58" s="2"/>
      <c r="H58" s="2"/>
      <c r="I58" s="2"/>
      <c r="J58" s="2"/>
      <c r="K58" s="2"/>
      <c r="L58" t="str">
        <f t="shared" si="4"/>
        <v>TCMP0000 Press Parts</v>
      </c>
      <c r="M58" s="69" t="s">
        <v>440</v>
      </c>
      <c r="N58" s="69" t="s">
        <v>484</v>
      </c>
      <c r="O58" s="69" t="s">
        <v>441</v>
      </c>
      <c r="P58" s="73">
        <v>49</v>
      </c>
      <c r="Q58" s="62"/>
      <c r="R58" s="97" t="s">
        <v>763</v>
      </c>
      <c r="S58" s="97" t="s">
        <v>764</v>
      </c>
      <c r="T58" s="97" t="s">
        <v>765</v>
      </c>
      <c r="U58" t="str">
        <f t="shared" si="3"/>
        <v>EGP Egyptian Pound</v>
      </c>
    </row>
    <row r="59" spans="1:21">
      <c r="A59" s="5">
        <v>49</v>
      </c>
      <c r="B59" s="22" t="s">
        <v>1278</v>
      </c>
      <c r="C59" s="11" t="s">
        <v>1280</v>
      </c>
      <c r="D59" s="2"/>
      <c r="E59" s="2"/>
      <c r="F59" s="2"/>
      <c r="G59" s="2"/>
      <c r="H59" s="2"/>
      <c r="I59" s="2"/>
      <c r="J59" s="2"/>
      <c r="K59" s="2"/>
      <c r="L59" t="str">
        <f t="shared" si="4"/>
        <v>TCMP0002 Press Parts, Assy</v>
      </c>
      <c r="M59" s="69" t="s">
        <v>442</v>
      </c>
      <c r="N59" s="69" t="s">
        <v>529</v>
      </c>
      <c r="O59" s="69" t="s">
        <v>443</v>
      </c>
      <c r="P59" s="74">
        <v>50</v>
      </c>
      <c r="Q59" s="62"/>
      <c r="R59" s="97" t="s">
        <v>766</v>
      </c>
      <c r="S59" s="97" t="s">
        <v>767</v>
      </c>
      <c r="T59" s="97" t="s">
        <v>768</v>
      </c>
      <c r="U59" t="str">
        <f t="shared" si="3"/>
        <v>ERN Eritrean Nafka</v>
      </c>
    </row>
    <row r="60" spans="1:21" ht="12.75" customHeight="1">
      <c r="A60" s="5">
        <v>50</v>
      </c>
      <c r="B60" s="22" t="s">
        <v>212</v>
      </c>
      <c r="C60" s="11" t="s">
        <v>100</v>
      </c>
      <c r="D60" s="2"/>
      <c r="E60" s="2"/>
      <c r="F60" s="2"/>
      <c r="G60" s="2"/>
      <c r="H60" s="2"/>
      <c r="I60" s="2"/>
      <c r="J60" s="2"/>
      <c r="K60" s="2"/>
      <c r="L60" t="str">
        <f t="shared" si="4"/>
        <v>TCMP0003 Press Parts, Fine Blank</v>
      </c>
      <c r="M60" s="69" t="s">
        <v>444</v>
      </c>
      <c r="N60" s="69" t="s">
        <v>530</v>
      </c>
      <c r="O60" s="69" t="s">
        <v>445</v>
      </c>
      <c r="P60" s="74">
        <v>51</v>
      </c>
      <c r="Q60" s="62"/>
      <c r="R60" s="97" t="s">
        <v>769</v>
      </c>
      <c r="S60" s="97" t="s">
        <v>770</v>
      </c>
      <c r="T60" s="97" t="s">
        <v>771</v>
      </c>
      <c r="U60" t="str">
        <f t="shared" si="3"/>
        <v>ESP Spanish Peseta</v>
      </c>
    </row>
    <row r="61" spans="1:21" ht="12.75" customHeight="1">
      <c r="A61" s="5">
        <v>51</v>
      </c>
      <c r="B61" s="22" t="s">
        <v>101</v>
      </c>
      <c r="C61" s="40" t="s">
        <v>101</v>
      </c>
      <c r="D61" s="2"/>
      <c r="E61" s="2"/>
      <c r="F61" s="2"/>
      <c r="G61" s="2"/>
      <c r="H61" s="2"/>
      <c r="I61" s="2"/>
      <c r="J61" s="2"/>
      <c r="K61" s="2"/>
      <c r="L61" t="str">
        <f t="shared" si="4"/>
        <v>TCMP0004 Press Parts, Deep Drawn</v>
      </c>
      <c r="M61" s="69" t="s">
        <v>446</v>
      </c>
      <c r="N61" s="69" t="s">
        <v>531</v>
      </c>
      <c r="O61" s="69" t="s">
        <v>447</v>
      </c>
      <c r="P61" s="73">
        <v>52</v>
      </c>
      <c r="Q61" s="62"/>
      <c r="R61" s="97" t="s">
        <v>772</v>
      </c>
      <c r="S61" s="97" t="s">
        <v>773</v>
      </c>
      <c r="T61" s="97" t="s">
        <v>774</v>
      </c>
      <c r="U61" t="str">
        <f t="shared" si="3"/>
        <v>ETB Ethiopian Birr</v>
      </c>
    </row>
    <row r="62" spans="1:21">
      <c r="A62" s="5">
        <v>52</v>
      </c>
      <c r="B62" s="22" t="s">
        <v>213</v>
      </c>
      <c r="C62" s="42" t="s">
        <v>214</v>
      </c>
      <c r="D62" s="2"/>
      <c r="E62" s="2"/>
      <c r="F62" s="2"/>
      <c r="G62" s="2"/>
      <c r="H62" s="2"/>
      <c r="I62" s="2"/>
      <c r="J62" s="2"/>
      <c r="K62" s="2"/>
      <c r="L62" t="str">
        <f t="shared" si="4"/>
        <v>TCMP0005 Rolled Tubular Parts</v>
      </c>
      <c r="M62" s="69" t="s">
        <v>448</v>
      </c>
      <c r="N62" s="70" t="s">
        <v>532</v>
      </c>
      <c r="O62" s="69" t="s">
        <v>449</v>
      </c>
      <c r="P62" s="74">
        <v>53</v>
      </c>
      <c r="Q62" s="62"/>
      <c r="R62" s="97" t="s">
        <v>775</v>
      </c>
      <c r="S62" s="97" t="s">
        <v>776</v>
      </c>
      <c r="T62" s="97" t="s">
        <v>777</v>
      </c>
      <c r="U62" t="str">
        <f t="shared" si="3"/>
        <v>FIM Finnish markka</v>
      </c>
    </row>
    <row r="63" spans="1:21">
      <c r="A63" s="5">
        <v>53</v>
      </c>
      <c r="B63" s="22" t="s">
        <v>215</v>
      </c>
      <c r="C63" s="40" t="s">
        <v>102</v>
      </c>
      <c r="D63" s="2"/>
      <c r="E63" s="2"/>
      <c r="F63" s="2"/>
      <c r="G63" s="2"/>
      <c r="H63" s="2"/>
      <c r="I63" s="2"/>
      <c r="J63" s="2"/>
      <c r="K63" s="2"/>
      <c r="L63" t="str">
        <f t="shared" si="4"/>
        <v>TCMT0000 Tubes / Profiles</v>
      </c>
      <c r="M63" s="69" t="s">
        <v>450</v>
      </c>
      <c r="N63" s="101" t="s">
        <v>485</v>
      </c>
      <c r="O63" s="69" t="s">
        <v>451</v>
      </c>
      <c r="P63" s="74">
        <v>54</v>
      </c>
      <c r="Q63" s="62"/>
      <c r="R63" s="97" t="s">
        <v>778</v>
      </c>
      <c r="S63" s="97" t="s">
        <v>779</v>
      </c>
      <c r="T63" s="97" t="s">
        <v>780</v>
      </c>
      <c r="U63" t="str">
        <f t="shared" si="3"/>
        <v>FJD Fiji Dollar</v>
      </c>
    </row>
    <row r="64" spans="1:21">
      <c r="A64" s="5">
        <v>54</v>
      </c>
      <c r="B64" s="22" t="s">
        <v>122</v>
      </c>
      <c r="C64" s="3" t="s">
        <v>78</v>
      </c>
      <c r="D64" s="2"/>
      <c r="E64" s="2"/>
      <c r="F64" s="2"/>
      <c r="G64" s="2"/>
      <c r="H64" s="2"/>
      <c r="I64" s="2"/>
      <c r="J64" s="2"/>
      <c r="K64" s="2"/>
      <c r="L64" t="str">
        <f t="shared" si="4"/>
        <v>TCMTT000 Blooms</v>
      </c>
      <c r="M64" s="69" t="s">
        <v>452</v>
      </c>
      <c r="N64" s="101" t="s">
        <v>521</v>
      </c>
      <c r="O64" s="69" t="s">
        <v>453</v>
      </c>
      <c r="P64" s="73">
        <v>55</v>
      </c>
      <c r="Q64" s="62"/>
      <c r="R64" s="97" t="s">
        <v>781</v>
      </c>
      <c r="S64" s="97" t="s">
        <v>782</v>
      </c>
      <c r="T64" s="97" t="s">
        <v>783</v>
      </c>
      <c r="U64" t="str">
        <f t="shared" si="3"/>
        <v>FKP Falkland Pound</v>
      </c>
    </row>
    <row r="65" spans="1:21">
      <c r="A65" s="5">
        <v>55</v>
      </c>
      <c r="B65" s="22" t="s">
        <v>323</v>
      </c>
      <c r="C65" s="3" t="s">
        <v>14</v>
      </c>
      <c r="D65" s="2"/>
      <c r="E65" s="2"/>
      <c r="F65" s="2"/>
      <c r="G65" s="2"/>
      <c r="H65" s="2"/>
      <c r="I65" s="2"/>
      <c r="J65" s="2"/>
      <c r="K65" s="2"/>
      <c r="L65" t="str">
        <f t="shared" si="4"/>
        <v>TCRA0000 Aluminium</v>
      </c>
      <c r="M65" s="69" t="s">
        <v>454</v>
      </c>
      <c r="N65" s="103" t="s">
        <v>455</v>
      </c>
      <c r="O65" s="69" t="s">
        <v>455</v>
      </c>
      <c r="P65" s="74">
        <v>56</v>
      </c>
      <c r="Q65" s="62"/>
      <c r="R65" s="97" t="s">
        <v>784</v>
      </c>
      <c r="S65" s="97" t="s">
        <v>785</v>
      </c>
      <c r="T65" s="97" t="s">
        <v>786</v>
      </c>
      <c r="U65" t="str">
        <f t="shared" si="3"/>
        <v>FRF French Franc</v>
      </c>
    </row>
    <row r="66" spans="1:21">
      <c r="A66" s="5">
        <v>56</v>
      </c>
      <c r="B66" s="22" t="s">
        <v>216</v>
      </c>
      <c r="C66" s="3" t="s">
        <v>9</v>
      </c>
      <c r="D66" s="2"/>
      <c r="E66" s="2"/>
      <c r="F66" s="2"/>
      <c r="G66" s="2"/>
      <c r="H66" s="2"/>
      <c r="I66" s="2"/>
      <c r="J66" s="2"/>
      <c r="K66" s="2"/>
      <c r="L66" t="str">
        <f t="shared" si="4"/>
        <v>TCRB0000 Tailor Blanks</v>
      </c>
      <c r="M66" s="69" t="s">
        <v>456</v>
      </c>
      <c r="N66" s="101" t="s">
        <v>486</v>
      </c>
      <c r="O66" s="69" t="s">
        <v>457</v>
      </c>
      <c r="P66" s="74">
        <v>57</v>
      </c>
      <c r="Q66" s="62"/>
      <c r="R66" s="97" t="s">
        <v>787</v>
      </c>
      <c r="S66" s="97" t="s">
        <v>788</v>
      </c>
      <c r="T66" s="97" t="s">
        <v>789</v>
      </c>
      <c r="U66" t="str">
        <f t="shared" si="3"/>
        <v>GBP British Pound</v>
      </c>
    </row>
    <row r="67" spans="1:21">
      <c r="A67" s="5">
        <v>57</v>
      </c>
      <c r="B67" s="22" t="s">
        <v>217</v>
      </c>
      <c r="C67" t="s">
        <v>121</v>
      </c>
      <c r="D67" s="2"/>
      <c r="E67" s="2"/>
      <c r="F67" s="2"/>
      <c r="G67" s="2"/>
      <c r="H67" s="2"/>
      <c r="I67" s="2"/>
      <c r="J67" s="2"/>
      <c r="K67" s="2"/>
      <c r="L67" t="str">
        <f t="shared" si="4"/>
        <v>TCRGW000 Car Windows</v>
      </c>
      <c r="M67" s="69" t="s">
        <v>458</v>
      </c>
      <c r="N67" s="101" t="s">
        <v>522</v>
      </c>
      <c r="O67" s="69" t="s">
        <v>459</v>
      </c>
      <c r="P67" s="73">
        <v>58</v>
      </c>
      <c r="Q67" s="62"/>
      <c r="R67" s="97" t="s">
        <v>790</v>
      </c>
      <c r="S67" s="97" t="s">
        <v>791</v>
      </c>
      <c r="T67" s="97" t="s">
        <v>792</v>
      </c>
      <c r="U67" t="str">
        <f t="shared" si="3"/>
        <v>GEL Georgian Lari</v>
      </c>
    </row>
    <row r="68" spans="1:21">
      <c r="A68" s="5">
        <v>58</v>
      </c>
      <c r="B68" s="22" t="s">
        <v>218</v>
      </c>
      <c r="C68" s="3" t="s">
        <v>136</v>
      </c>
      <c r="D68" s="2"/>
      <c r="E68" s="2"/>
      <c r="F68" s="2"/>
      <c r="G68" s="2"/>
      <c r="H68" s="2"/>
      <c r="I68" s="2"/>
      <c r="J68" s="2"/>
      <c r="K68" s="2"/>
      <c r="L68" t="str">
        <f t="shared" si="4"/>
        <v>TCRM0000 Magnesium</v>
      </c>
      <c r="M68" s="69" t="s">
        <v>460</v>
      </c>
      <c r="N68" s="101" t="s">
        <v>461</v>
      </c>
      <c r="O68" s="69" t="s">
        <v>461</v>
      </c>
      <c r="P68" s="74">
        <v>59</v>
      </c>
      <c r="R68" s="97" t="s">
        <v>793</v>
      </c>
      <c r="S68" s="97" t="s">
        <v>794</v>
      </c>
      <c r="T68" s="97" t="s">
        <v>795</v>
      </c>
      <c r="U68" t="str">
        <f t="shared" si="3"/>
        <v>GHC Ghanian Cedi</v>
      </c>
    </row>
    <row r="69" spans="1:21">
      <c r="A69" s="5">
        <v>59</v>
      </c>
      <c r="B69" s="22" t="s">
        <v>219</v>
      </c>
      <c r="C69" s="3" t="s">
        <v>10</v>
      </c>
      <c r="D69" s="2"/>
      <c r="E69" s="2"/>
      <c r="F69" s="2"/>
      <c r="G69" s="2"/>
      <c r="H69" s="2"/>
      <c r="I69" s="2"/>
      <c r="J69" s="2"/>
      <c r="K69" s="2"/>
      <c r="L69" t="str">
        <f t="shared" si="4"/>
        <v>TCRSF000 Steel</v>
      </c>
      <c r="M69" s="69" t="s">
        <v>462</v>
      </c>
      <c r="N69" s="101" t="s">
        <v>487</v>
      </c>
      <c r="O69" s="69" t="s">
        <v>463</v>
      </c>
      <c r="P69" s="74">
        <v>60</v>
      </c>
      <c r="Q69" s="62"/>
      <c r="R69" s="97" t="s">
        <v>796</v>
      </c>
      <c r="S69" s="97" t="s">
        <v>797</v>
      </c>
      <c r="T69" s="97" t="s">
        <v>798</v>
      </c>
      <c r="U69" t="str">
        <f t="shared" si="3"/>
        <v>GIP Gibraltar Pound</v>
      </c>
    </row>
    <row r="70" spans="1:21">
      <c r="A70" s="5">
        <v>60</v>
      </c>
      <c r="B70" s="22" t="s">
        <v>220</v>
      </c>
      <c r="C70" s="3" t="s">
        <v>1210</v>
      </c>
      <c r="D70" s="2"/>
      <c r="E70" s="2"/>
      <c r="F70" s="2"/>
      <c r="G70" s="2"/>
      <c r="H70" s="2"/>
      <c r="I70" s="2"/>
      <c r="J70" s="2"/>
      <c r="K70" s="2"/>
      <c r="L70" t="str">
        <f t="shared" si="4"/>
        <v>TCRSLC00 Billets / Slabs</v>
      </c>
      <c r="M70" s="69" t="s">
        <v>464</v>
      </c>
      <c r="N70" s="102" t="s">
        <v>533</v>
      </c>
      <c r="O70" s="69" t="s">
        <v>465</v>
      </c>
      <c r="P70" s="73">
        <v>61</v>
      </c>
      <c r="Q70" s="62"/>
      <c r="R70" s="97" t="s">
        <v>799</v>
      </c>
      <c r="S70" s="97" t="s">
        <v>800</v>
      </c>
      <c r="T70" s="97" t="s">
        <v>801</v>
      </c>
      <c r="U70" t="str">
        <f t="shared" si="3"/>
        <v>GMD Gambian Dalasi</v>
      </c>
    </row>
    <row r="71" spans="1:21">
      <c r="A71" s="5">
        <v>61</v>
      </c>
      <c r="B71" s="22" t="s">
        <v>1213</v>
      </c>
      <c r="C71" s="3" t="s">
        <v>1214</v>
      </c>
      <c r="D71" s="2"/>
      <c r="E71" s="2"/>
      <c r="F71" s="2"/>
      <c r="G71" s="2"/>
      <c r="H71" s="2"/>
      <c r="I71" s="2"/>
      <c r="J71" s="2"/>
      <c r="K71" s="2"/>
      <c r="L71" t="str">
        <f t="shared" si="4"/>
        <v>TCSAC000 Coal</v>
      </c>
      <c r="M71" s="70" t="s">
        <v>466</v>
      </c>
      <c r="N71" s="101" t="s">
        <v>523</v>
      </c>
      <c r="O71" s="70" t="s">
        <v>467</v>
      </c>
      <c r="P71" s="74">
        <v>62</v>
      </c>
      <c r="Q71" s="62"/>
      <c r="R71" s="97" t="s">
        <v>802</v>
      </c>
      <c r="S71" s="97" t="s">
        <v>803</v>
      </c>
      <c r="T71" s="97" t="s">
        <v>804</v>
      </c>
      <c r="U71" t="str">
        <f t="shared" si="3"/>
        <v>GNF Guinean Franc</v>
      </c>
    </row>
    <row r="72" spans="1:21">
      <c r="A72" s="5">
        <v>62</v>
      </c>
      <c r="B72" s="22" t="s">
        <v>1211</v>
      </c>
      <c r="C72" s="3" t="s">
        <v>1212</v>
      </c>
      <c r="D72" s="2"/>
      <c r="E72" s="2"/>
      <c r="F72" s="2"/>
      <c r="G72" s="2"/>
      <c r="H72" s="2"/>
      <c r="I72" s="2"/>
      <c r="J72" s="2"/>
      <c r="K72" s="2"/>
      <c r="L72" t="str">
        <f t="shared" si="4"/>
        <v>TCSAX000 Lime</v>
      </c>
      <c r="M72" s="69" t="s">
        <v>468</v>
      </c>
      <c r="N72" s="101" t="s">
        <v>524</v>
      </c>
      <c r="O72" s="69" t="s">
        <v>469</v>
      </c>
      <c r="P72" s="74">
        <v>63</v>
      </c>
      <c r="Q72" s="62"/>
      <c r="R72" s="97" t="s">
        <v>805</v>
      </c>
      <c r="S72" s="97" t="s">
        <v>806</v>
      </c>
      <c r="T72" s="97" t="s">
        <v>807</v>
      </c>
      <c r="U72" t="str">
        <f t="shared" si="3"/>
        <v>GRD Greek Drachma</v>
      </c>
    </row>
    <row r="73" spans="1:21">
      <c r="A73" s="5">
        <v>63</v>
      </c>
      <c r="B73" s="22" t="s">
        <v>221</v>
      </c>
      <c r="C73" s="3" t="s">
        <v>191</v>
      </c>
      <c r="D73" s="2"/>
      <c r="E73" s="2"/>
      <c r="F73" s="2"/>
      <c r="G73" s="2"/>
      <c r="H73" s="2"/>
      <c r="I73" s="2"/>
      <c r="J73" s="2"/>
      <c r="K73" s="2"/>
      <c r="L73" t="str">
        <f t="shared" si="4"/>
        <v>TCSC0000 Primary Material</v>
      </c>
      <c r="M73" s="70" t="s">
        <v>470</v>
      </c>
      <c r="N73" s="103" t="s">
        <v>534</v>
      </c>
      <c r="O73" s="70" t="s">
        <v>471</v>
      </c>
      <c r="P73" s="73">
        <v>64</v>
      </c>
      <c r="Q73" s="62"/>
      <c r="R73" s="97" t="s">
        <v>808</v>
      </c>
      <c r="S73" s="97" t="s">
        <v>809</v>
      </c>
      <c r="T73" s="97" t="s">
        <v>810</v>
      </c>
      <c r="U73" t="str">
        <f t="shared" si="3"/>
        <v>GTQ Guatemalan Quetzal</v>
      </c>
    </row>
    <row r="74" spans="1:21">
      <c r="A74" s="5">
        <v>64</v>
      </c>
      <c r="B74" s="22" t="s">
        <v>255</v>
      </c>
      <c r="C74" s="2" t="s">
        <v>120</v>
      </c>
      <c r="D74" s="2"/>
      <c r="E74" s="2"/>
      <c r="F74" s="2"/>
      <c r="G74" s="2"/>
      <c r="H74" s="2"/>
      <c r="I74" s="2"/>
      <c r="J74" s="2"/>
      <c r="K74" s="2"/>
      <c r="L74" t="str">
        <f t="shared" si="4"/>
        <v>TCSG0000 Technical Gases</v>
      </c>
      <c r="M74" s="70" t="s">
        <v>472</v>
      </c>
      <c r="N74" s="103" t="s">
        <v>481</v>
      </c>
      <c r="O74" s="70" t="s">
        <v>473</v>
      </c>
      <c r="P74" s="74">
        <v>65</v>
      </c>
      <c r="Q74" s="62"/>
      <c r="R74" s="97" t="s">
        <v>811</v>
      </c>
      <c r="S74" s="97" t="s">
        <v>812</v>
      </c>
      <c r="T74" s="97" t="s">
        <v>813</v>
      </c>
      <c r="U74" t="str">
        <f t="shared" ref="U74:U105" si="5">CONCATENATE(R74&amp;" "&amp;IF(Language=$B$11,S74,T74))</f>
        <v>GWP Guinea Peso</v>
      </c>
    </row>
    <row r="75" spans="1:21">
      <c r="A75" s="5">
        <v>65</v>
      </c>
      <c r="B75" s="22" t="s">
        <v>1198</v>
      </c>
      <c r="C75" s="3" t="s">
        <v>1197</v>
      </c>
      <c r="D75" s="2"/>
      <c r="E75" s="2"/>
      <c r="F75" s="2"/>
      <c r="G75" s="2"/>
      <c r="H75" s="2"/>
      <c r="I75" s="2"/>
      <c r="J75" s="2"/>
      <c r="K75" s="2"/>
      <c r="L75" t="str">
        <f t="shared" ref="L75:L76" si="6">M75&amp;" "&amp;HLOOKUP(Language,TCname,P75)</f>
        <v>TCSSA000 Scrap Puchasing</v>
      </c>
      <c r="M75" s="70" t="s">
        <v>474</v>
      </c>
      <c r="N75" s="101" t="s">
        <v>525</v>
      </c>
      <c r="O75" s="70" t="s">
        <v>475</v>
      </c>
      <c r="P75" s="74">
        <v>66</v>
      </c>
      <c r="Q75" s="62"/>
      <c r="R75" s="97" t="s">
        <v>814</v>
      </c>
      <c r="S75" s="97" t="s">
        <v>815</v>
      </c>
      <c r="T75" s="97" t="s">
        <v>816</v>
      </c>
      <c r="U75" t="str">
        <f t="shared" si="5"/>
        <v>GYD Guyana Dollar</v>
      </c>
    </row>
    <row r="76" spans="1:21">
      <c r="A76" s="5">
        <v>66</v>
      </c>
      <c r="B76" s="22" t="s">
        <v>222</v>
      </c>
      <c r="C76" s="3" t="s">
        <v>137</v>
      </c>
      <c r="D76" s="2"/>
      <c r="E76" s="2"/>
      <c r="F76" s="2"/>
      <c r="G76" s="2"/>
      <c r="H76" s="2"/>
      <c r="I76" s="2"/>
      <c r="J76" s="2"/>
      <c r="K76" s="2"/>
      <c r="L76" t="str">
        <f t="shared" si="6"/>
        <v>TCT00000 Tooling</v>
      </c>
      <c r="M76" s="69" t="s">
        <v>476</v>
      </c>
      <c r="N76" s="102" t="s">
        <v>482</v>
      </c>
      <c r="O76" s="69" t="s">
        <v>477</v>
      </c>
      <c r="P76" s="74">
        <v>67</v>
      </c>
      <c r="Q76" s="62"/>
      <c r="R76" s="97" t="s">
        <v>817</v>
      </c>
      <c r="S76" s="97" t="s">
        <v>818</v>
      </c>
      <c r="T76" s="97" t="s">
        <v>818</v>
      </c>
      <c r="U76" t="str">
        <f t="shared" si="5"/>
        <v>HKD Hong Kong Dollar</v>
      </c>
    </row>
    <row r="77" spans="1:21">
      <c r="A77" s="5">
        <v>67</v>
      </c>
      <c r="B77" s="22" t="s">
        <v>223</v>
      </c>
      <c r="C77" s="2" t="s">
        <v>13</v>
      </c>
      <c r="D77" s="2"/>
      <c r="E77" s="2"/>
      <c r="F77" s="2"/>
      <c r="G77" s="2"/>
      <c r="H77" s="2"/>
      <c r="I77" s="2"/>
      <c r="J77" s="2"/>
      <c r="K77" s="2"/>
      <c r="L77" s="2"/>
      <c r="M77" s="2"/>
      <c r="N77" s="2"/>
      <c r="O77" s="2"/>
      <c r="Q77" s="62"/>
      <c r="R77" s="97" t="s">
        <v>819</v>
      </c>
      <c r="S77" s="97" t="s">
        <v>820</v>
      </c>
      <c r="T77" s="97" t="s">
        <v>821</v>
      </c>
      <c r="U77" t="str">
        <f t="shared" si="5"/>
        <v>HNL Honduran Lempira</v>
      </c>
    </row>
    <row r="78" spans="1:21">
      <c r="A78" s="5">
        <v>68</v>
      </c>
      <c r="B78" s="22" t="s">
        <v>124</v>
      </c>
      <c r="C78" s="2" t="s">
        <v>124</v>
      </c>
      <c r="D78" s="2"/>
      <c r="E78" s="2"/>
      <c r="F78" s="7"/>
      <c r="G78" s="2"/>
      <c r="H78" s="2"/>
      <c r="I78" s="2"/>
      <c r="J78" s="2"/>
      <c r="K78" s="2"/>
      <c r="L78" s="2"/>
      <c r="M78" s="2"/>
      <c r="N78" s="2"/>
      <c r="O78" s="2"/>
      <c r="Q78" s="62"/>
      <c r="R78" s="97" t="s">
        <v>822</v>
      </c>
      <c r="S78" s="97" t="s">
        <v>823</v>
      </c>
      <c r="T78" s="97" t="s">
        <v>824</v>
      </c>
      <c r="U78" t="str">
        <f t="shared" si="5"/>
        <v>HRK Croatian kuna</v>
      </c>
    </row>
    <row r="79" spans="1:21">
      <c r="A79" s="5">
        <v>69</v>
      </c>
      <c r="B79" s="7" t="s">
        <v>257</v>
      </c>
      <c r="C79" s="3" t="s">
        <v>123</v>
      </c>
      <c r="D79" s="2"/>
      <c r="E79" s="7"/>
      <c r="F79" s="22"/>
      <c r="G79" s="25"/>
      <c r="H79" s="25"/>
      <c r="I79" s="2"/>
      <c r="J79" s="2"/>
      <c r="K79" s="7"/>
      <c r="L79" s="4"/>
      <c r="M79" s="4"/>
      <c r="N79" s="2"/>
      <c r="O79" s="2"/>
      <c r="Q79" s="62"/>
      <c r="R79" s="97" t="s">
        <v>825</v>
      </c>
      <c r="S79" s="97" t="s">
        <v>826</v>
      </c>
      <c r="T79" s="97" t="s">
        <v>827</v>
      </c>
      <c r="U79" t="str">
        <f t="shared" si="5"/>
        <v>HTG Haitian Gourde</v>
      </c>
    </row>
    <row r="80" spans="1:21">
      <c r="A80" s="5">
        <v>70</v>
      </c>
      <c r="B80" s="22" t="s">
        <v>1237</v>
      </c>
      <c r="C80" s="7" t="s">
        <v>1238</v>
      </c>
      <c r="D80" s="2"/>
      <c r="E80" s="22"/>
      <c r="F80" s="22"/>
      <c r="G80" s="26"/>
      <c r="H80" s="26"/>
      <c r="I80" s="2"/>
      <c r="J80" s="7"/>
      <c r="K80" s="10"/>
      <c r="L80" s="26"/>
      <c r="M80" s="26"/>
      <c r="N80" s="2"/>
      <c r="O80" s="2"/>
      <c r="Q80" s="62"/>
      <c r="R80" s="97" t="s">
        <v>828</v>
      </c>
      <c r="S80" s="97" t="s">
        <v>829</v>
      </c>
      <c r="T80" s="97" t="s">
        <v>830</v>
      </c>
      <c r="U80" t="str">
        <f t="shared" si="5"/>
        <v>HUF Hungarian Forint</v>
      </c>
    </row>
    <row r="81" spans="1:21">
      <c r="A81" s="5">
        <v>71</v>
      </c>
      <c r="B81" s="22" t="s">
        <v>224</v>
      </c>
      <c r="C81" s="10" t="s">
        <v>15</v>
      </c>
      <c r="D81" s="2"/>
      <c r="E81" s="22"/>
      <c r="F81" s="3"/>
      <c r="G81" s="26"/>
      <c r="H81" s="22"/>
      <c r="I81" s="2"/>
      <c r="J81" s="10"/>
      <c r="K81" s="10"/>
      <c r="L81" s="26"/>
      <c r="M81" s="10"/>
      <c r="N81" s="2"/>
      <c r="O81" s="2"/>
      <c r="R81" s="97" t="s">
        <v>831</v>
      </c>
      <c r="S81" s="97" t="s">
        <v>832</v>
      </c>
      <c r="T81" s="97" t="s">
        <v>833</v>
      </c>
      <c r="U81" t="str">
        <f t="shared" si="5"/>
        <v>IDR Indonesian Rupiah</v>
      </c>
    </row>
    <row r="82" spans="1:21">
      <c r="A82" s="5">
        <v>72</v>
      </c>
      <c r="B82" s="22" t="s">
        <v>256</v>
      </c>
      <c r="C82" s="10" t="s">
        <v>17</v>
      </c>
      <c r="D82" s="2"/>
      <c r="E82" s="3"/>
      <c r="F82" s="3"/>
      <c r="G82" s="3"/>
      <c r="H82" s="3"/>
      <c r="I82" s="2"/>
      <c r="J82" s="10"/>
      <c r="K82" s="25"/>
      <c r="L82" s="25"/>
      <c r="M82" s="25"/>
      <c r="N82" s="2"/>
      <c r="O82" s="2"/>
      <c r="Q82" s="62"/>
      <c r="R82" s="97" t="s">
        <v>834</v>
      </c>
      <c r="S82" s="97" t="s">
        <v>835</v>
      </c>
      <c r="T82" s="97" t="s">
        <v>836</v>
      </c>
      <c r="U82" t="str">
        <f t="shared" si="5"/>
        <v>IEP Irish Punt</v>
      </c>
    </row>
    <row r="83" spans="1:21">
      <c r="A83" s="5">
        <v>73</v>
      </c>
      <c r="B83" s="22" t="s">
        <v>324</v>
      </c>
      <c r="C83" s="2" t="s">
        <v>18</v>
      </c>
      <c r="D83" s="2"/>
      <c r="E83" s="3"/>
      <c r="F83" s="2"/>
      <c r="G83" s="3"/>
      <c r="H83" s="3"/>
      <c r="I83" s="2"/>
      <c r="J83" s="25"/>
      <c r="K83" s="27"/>
      <c r="L83" s="28"/>
      <c r="M83" s="28"/>
      <c r="N83" s="2"/>
      <c r="O83" s="2"/>
      <c r="R83" s="97" t="s">
        <v>837</v>
      </c>
      <c r="S83" s="97" t="s">
        <v>838</v>
      </c>
      <c r="T83" s="97" t="s">
        <v>839</v>
      </c>
      <c r="U83" t="str">
        <f t="shared" si="5"/>
        <v>ILS Israeli Scheckel</v>
      </c>
    </row>
    <row r="84" spans="1:21">
      <c r="A84" s="5">
        <v>74</v>
      </c>
      <c r="B84" s="22" t="s">
        <v>1285</v>
      </c>
      <c r="C84" s="2" t="s">
        <v>16</v>
      </c>
      <c r="D84" s="2"/>
      <c r="E84" s="2"/>
      <c r="F84" s="2"/>
      <c r="G84" s="2"/>
      <c r="H84" s="2"/>
      <c r="I84" s="2"/>
      <c r="J84" s="27"/>
      <c r="K84" s="2"/>
      <c r="L84" s="2"/>
      <c r="M84" s="2"/>
      <c r="N84" s="2"/>
      <c r="O84" s="2"/>
      <c r="R84" s="97" t="s">
        <v>840</v>
      </c>
      <c r="S84" s="97" t="s">
        <v>841</v>
      </c>
      <c r="T84" s="97" t="s">
        <v>841</v>
      </c>
      <c r="U84" t="str">
        <f t="shared" si="5"/>
        <v>INR Indian Rupee</v>
      </c>
    </row>
    <row r="85" spans="1:21">
      <c r="A85" s="5">
        <v>75</v>
      </c>
      <c r="B85" s="22" t="s">
        <v>225</v>
      </c>
      <c r="C85" s="2" t="s">
        <v>225</v>
      </c>
      <c r="D85" s="2"/>
      <c r="E85" s="2"/>
      <c r="F85" s="2"/>
      <c r="G85" s="2"/>
      <c r="H85" s="2"/>
      <c r="I85" s="2"/>
      <c r="J85" s="2"/>
      <c r="K85" s="2"/>
      <c r="L85" s="2"/>
      <c r="M85" s="2"/>
      <c r="N85" s="2"/>
      <c r="O85" s="2"/>
      <c r="R85" s="97" t="s">
        <v>842</v>
      </c>
      <c r="S85" s="97" t="s">
        <v>843</v>
      </c>
      <c r="T85" s="97" t="s">
        <v>844</v>
      </c>
      <c r="U85" t="str">
        <f t="shared" si="5"/>
        <v>IQD Iraqui Dinar</v>
      </c>
    </row>
    <row r="86" spans="1:21">
      <c r="A86" s="5">
        <v>76</v>
      </c>
      <c r="B86" s="22" t="s">
        <v>227</v>
      </c>
      <c r="C86" s="2" t="s">
        <v>125</v>
      </c>
      <c r="D86" s="2"/>
      <c r="E86" s="2"/>
      <c r="F86" s="7"/>
      <c r="G86" s="2"/>
      <c r="H86" s="2"/>
      <c r="I86" s="2"/>
      <c r="J86" s="2"/>
      <c r="K86" s="2"/>
      <c r="L86" s="2"/>
      <c r="M86" s="2"/>
      <c r="N86" s="2"/>
      <c r="O86" s="2"/>
      <c r="Q86" s="62"/>
      <c r="R86" s="97" t="s">
        <v>845</v>
      </c>
      <c r="S86" s="97" t="s">
        <v>846</v>
      </c>
      <c r="T86" s="97" t="s">
        <v>847</v>
      </c>
      <c r="U86" t="str">
        <f t="shared" si="5"/>
        <v>IRR Iranian Rial</v>
      </c>
    </row>
    <row r="87" spans="1:21">
      <c r="A87" s="5">
        <v>77</v>
      </c>
      <c r="B87" s="7" t="s">
        <v>126</v>
      </c>
      <c r="C87" s="7" t="s">
        <v>126</v>
      </c>
      <c r="D87" s="2"/>
      <c r="E87" s="7"/>
      <c r="F87" s="30"/>
      <c r="G87" s="26"/>
      <c r="H87" s="29"/>
      <c r="I87" s="2"/>
      <c r="J87" s="2"/>
      <c r="K87" s="7"/>
      <c r="L87" s="15"/>
      <c r="M87" s="15"/>
      <c r="N87" s="2"/>
      <c r="O87" s="2"/>
      <c r="R87" s="97" t="s">
        <v>848</v>
      </c>
      <c r="S87" s="97" t="s">
        <v>849</v>
      </c>
      <c r="T87" s="97" t="s">
        <v>850</v>
      </c>
      <c r="U87" t="str">
        <f t="shared" si="5"/>
        <v>ISK Iceland Krona</v>
      </c>
    </row>
    <row r="88" spans="1:21">
      <c r="A88" s="5">
        <v>78</v>
      </c>
      <c r="B88" s="30" t="s">
        <v>226</v>
      </c>
      <c r="C88" s="30" t="s">
        <v>75</v>
      </c>
      <c r="D88" s="2"/>
      <c r="E88" s="30"/>
      <c r="F88" s="22"/>
      <c r="G88" s="30"/>
      <c r="H88" s="29"/>
      <c r="I88" s="2"/>
      <c r="J88" s="7"/>
      <c r="K88" s="30"/>
      <c r="L88" s="30"/>
      <c r="M88" s="15"/>
      <c r="N88" s="2"/>
      <c r="O88" s="2"/>
      <c r="R88" s="97" t="s">
        <v>851</v>
      </c>
      <c r="S88" s="97" t="s">
        <v>852</v>
      </c>
      <c r="T88" s="97" t="s">
        <v>853</v>
      </c>
      <c r="U88" t="str">
        <f t="shared" si="5"/>
        <v>ITL Italian Lira</v>
      </c>
    </row>
    <row r="89" spans="1:21">
      <c r="A89" s="5">
        <v>79</v>
      </c>
      <c r="B89" s="22" t="s">
        <v>1250</v>
      </c>
      <c r="C89" s="7" t="s">
        <v>1249</v>
      </c>
      <c r="D89" s="2"/>
      <c r="E89" s="22"/>
      <c r="F89" s="22"/>
      <c r="G89" s="2"/>
      <c r="H89" s="2"/>
      <c r="I89" s="2"/>
      <c r="J89" s="30"/>
      <c r="K89" s="3"/>
      <c r="L89" s="2"/>
      <c r="M89" s="2"/>
      <c r="N89" s="2"/>
      <c r="O89" s="2"/>
      <c r="R89" s="97" t="s">
        <v>854</v>
      </c>
      <c r="S89" s="97" t="s">
        <v>855</v>
      </c>
      <c r="T89" s="97" t="s">
        <v>856</v>
      </c>
      <c r="U89" t="str">
        <f t="shared" si="5"/>
        <v>JMD Jamaican Dollar</v>
      </c>
    </row>
    <row r="90" spans="1:21">
      <c r="A90" s="5">
        <v>80</v>
      </c>
      <c r="B90" s="22" t="s">
        <v>1286</v>
      </c>
      <c r="C90" s="3" t="s">
        <v>1287</v>
      </c>
      <c r="D90" s="2"/>
      <c r="E90" s="22"/>
      <c r="F90" s="22"/>
      <c r="G90" s="2"/>
      <c r="H90" s="2"/>
      <c r="I90" s="2"/>
      <c r="J90" s="3"/>
      <c r="K90" s="2"/>
      <c r="L90" s="2"/>
      <c r="M90" s="2"/>
      <c r="N90" s="2"/>
      <c r="O90" s="2"/>
      <c r="Q90" s="62"/>
      <c r="R90" s="97" t="s">
        <v>857</v>
      </c>
      <c r="S90" s="97" t="s">
        <v>858</v>
      </c>
      <c r="T90" s="97" t="s">
        <v>859</v>
      </c>
      <c r="U90" t="str">
        <f t="shared" si="5"/>
        <v>JOD Jordanian Dinar</v>
      </c>
    </row>
    <row r="91" spans="1:21">
      <c r="A91" s="5">
        <v>81</v>
      </c>
      <c r="B91" s="22" t="s">
        <v>228</v>
      </c>
      <c r="C91" s="2" t="s">
        <v>76</v>
      </c>
      <c r="D91" s="2"/>
      <c r="E91" s="22"/>
      <c r="F91" s="2"/>
      <c r="G91" s="3"/>
      <c r="H91" s="22"/>
      <c r="I91" s="2"/>
      <c r="J91" s="2"/>
      <c r="K91" s="2"/>
      <c r="L91" s="4"/>
      <c r="M91" s="2"/>
      <c r="N91" s="2"/>
      <c r="O91" s="2"/>
      <c r="Q91" s="62"/>
      <c r="R91" s="97" t="s">
        <v>860</v>
      </c>
      <c r="S91" s="97" t="s">
        <v>861</v>
      </c>
      <c r="T91" s="97" t="s">
        <v>862</v>
      </c>
      <c r="U91" t="str">
        <f t="shared" si="5"/>
        <v>JPY Japanese Yen</v>
      </c>
    </row>
    <row r="92" spans="1:21">
      <c r="A92" s="5">
        <v>82</v>
      </c>
      <c r="B92" s="40" t="s">
        <v>130</v>
      </c>
      <c r="C92" s="40" t="s">
        <v>130</v>
      </c>
      <c r="D92" s="40"/>
      <c r="E92" s="2"/>
      <c r="F92" s="2"/>
      <c r="G92" s="2"/>
      <c r="H92" s="2"/>
      <c r="I92" s="2"/>
      <c r="J92" s="2"/>
      <c r="K92" s="2"/>
      <c r="L92" s="2"/>
      <c r="M92" s="2"/>
      <c r="Q92" s="62"/>
      <c r="R92" s="97" t="s">
        <v>863</v>
      </c>
      <c r="S92" s="97" t="s">
        <v>864</v>
      </c>
      <c r="T92" s="97" t="s">
        <v>865</v>
      </c>
      <c r="U92" t="str">
        <f t="shared" si="5"/>
        <v>KES Kenyan Shilling</v>
      </c>
    </row>
    <row r="93" spans="1:21">
      <c r="A93" s="5">
        <v>83</v>
      </c>
      <c r="B93" s="40" t="s">
        <v>129</v>
      </c>
      <c r="C93" s="40" t="s">
        <v>129</v>
      </c>
      <c r="E93" s="2"/>
      <c r="F93" s="2"/>
      <c r="G93" s="2"/>
      <c r="H93" s="2"/>
      <c r="I93" s="2"/>
      <c r="J93" s="2"/>
      <c r="K93" s="2"/>
      <c r="L93" s="2"/>
      <c r="M93" s="2"/>
      <c r="Q93" s="62"/>
      <c r="R93" s="97" t="s">
        <v>866</v>
      </c>
      <c r="S93" s="97" t="s">
        <v>867</v>
      </c>
      <c r="T93" s="97" t="s">
        <v>868</v>
      </c>
      <c r="U93" t="str">
        <f t="shared" si="5"/>
        <v>KGS Kyrgyzstan Som</v>
      </c>
    </row>
    <row r="94" spans="1:21">
      <c r="A94" s="5">
        <v>84</v>
      </c>
      <c r="B94" s="40" t="s">
        <v>328</v>
      </c>
      <c r="C94" s="40" t="s">
        <v>69</v>
      </c>
      <c r="D94" s="40"/>
      <c r="E94" s="2"/>
      <c r="F94" s="2"/>
      <c r="G94" s="2"/>
      <c r="H94" s="2"/>
      <c r="I94" s="2"/>
      <c r="J94" s="2"/>
      <c r="K94" s="2"/>
      <c r="L94" s="2"/>
      <c r="M94" s="2"/>
      <c r="Q94" s="62"/>
      <c r="R94" s="97" t="s">
        <v>869</v>
      </c>
      <c r="S94" s="97" t="s">
        <v>870</v>
      </c>
      <c r="T94" s="97" t="s">
        <v>871</v>
      </c>
      <c r="U94" t="str">
        <f t="shared" si="5"/>
        <v>KHR Cambodian Riel</v>
      </c>
    </row>
    <row r="95" spans="1:21">
      <c r="A95" s="5">
        <v>85</v>
      </c>
      <c r="B95" s="40" t="s">
        <v>127</v>
      </c>
      <c r="C95" s="40" t="s">
        <v>127</v>
      </c>
      <c r="D95" s="40"/>
      <c r="E95" s="2"/>
      <c r="F95" s="2"/>
      <c r="G95" s="2"/>
      <c r="H95" s="2"/>
      <c r="I95" s="2"/>
      <c r="J95" s="2"/>
      <c r="K95" s="2"/>
      <c r="L95" s="2"/>
      <c r="M95" s="2"/>
      <c r="R95" s="97" t="s">
        <v>872</v>
      </c>
      <c r="S95" s="97" t="s">
        <v>873</v>
      </c>
      <c r="T95" s="97" t="s">
        <v>874</v>
      </c>
      <c r="U95" t="str">
        <f t="shared" si="5"/>
        <v>KMF Comoros Franc</v>
      </c>
    </row>
    <row r="96" spans="1:21">
      <c r="A96" s="5">
        <v>86</v>
      </c>
      <c r="B96" s="40" t="s">
        <v>1251</v>
      </c>
      <c r="C96" s="40" t="s">
        <v>1252</v>
      </c>
      <c r="D96" s="40"/>
      <c r="E96" s="2"/>
      <c r="F96" s="2"/>
      <c r="G96" s="2"/>
      <c r="H96" s="2"/>
      <c r="I96" s="2"/>
      <c r="J96" s="2"/>
      <c r="K96" s="2"/>
      <c r="L96" s="2"/>
      <c r="M96" s="2"/>
      <c r="R96" s="97" t="s">
        <v>875</v>
      </c>
      <c r="S96" s="97" t="s">
        <v>876</v>
      </c>
      <c r="T96" s="97" t="s">
        <v>877</v>
      </c>
      <c r="U96" t="str">
        <f t="shared" si="5"/>
        <v>KPW North Korean Won</v>
      </c>
    </row>
    <row r="97" spans="1:21">
      <c r="A97" s="5">
        <v>87</v>
      </c>
      <c r="B97" s="40" t="s">
        <v>128</v>
      </c>
      <c r="C97" s="40" t="s">
        <v>128</v>
      </c>
      <c r="D97" s="40"/>
      <c r="E97" s="2"/>
      <c r="F97" s="2"/>
      <c r="G97" s="2"/>
      <c r="H97" s="2"/>
      <c r="I97" s="2"/>
      <c r="J97" s="2"/>
      <c r="K97" s="2"/>
      <c r="L97" s="2"/>
      <c r="M97" s="2"/>
      <c r="Q97" s="62"/>
      <c r="R97" s="97" t="s">
        <v>878</v>
      </c>
      <c r="S97" s="97" t="s">
        <v>879</v>
      </c>
      <c r="T97" s="97" t="s">
        <v>880</v>
      </c>
      <c r="U97" t="str">
        <f t="shared" si="5"/>
        <v>KRW South Korean Won</v>
      </c>
    </row>
    <row r="98" spans="1:21">
      <c r="A98" s="5">
        <v>88</v>
      </c>
      <c r="B98" s="22" t="s">
        <v>329</v>
      </c>
      <c r="C98" s="40" t="s">
        <v>138</v>
      </c>
      <c r="D98" s="2"/>
      <c r="E98" s="2"/>
      <c r="F98" s="2"/>
      <c r="G98" s="2"/>
      <c r="H98" s="2"/>
      <c r="I98" s="2"/>
      <c r="J98" s="2"/>
      <c r="K98" s="2"/>
      <c r="L98" s="2"/>
      <c r="M98" s="2"/>
      <c r="Q98" s="62"/>
      <c r="R98" s="97" t="s">
        <v>881</v>
      </c>
      <c r="S98" s="97" t="s">
        <v>882</v>
      </c>
      <c r="T98" s="97" t="s">
        <v>883</v>
      </c>
      <c r="U98" t="str">
        <f t="shared" si="5"/>
        <v>KWD Kuwaiti Dinar</v>
      </c>
    </row>
    <row r="99" spans="1:21">
      <c r="A99" s="5">
        <v>89</v>
      </c>
      <c r="B99" t="s">
        <v>229</v>
      </c>
      <c r="C99" s="3" t="s">
        <v>131</v>
      </c>
      <c r="D99" s="2"/>
      <c r="E99" s="2"/>
      <c r="F99" s="2"/>
      <c r="G99" s="2"/>
      <c r="H99" s="2"/>
      <c r="I99" s="2"/>
      <c r="J99" s="2"/>
      <c r="K99" s="2"/>
      <c r="L99" s="2"/>
      <c r="M99" s="2"/>
      <c r="R99" s="97" t="s">
        <v>884</v>
      </c>
      <c r="S99" s="97" t="s">
        <v>885</v>
      </c>
      <c r="T99" s="97" t="s">
        <v>886</v>
      </c>
      <c r="U99" t="str">
        <f t="shared" si="5"/>
        <v>KYD Cayman Dollar</v>
      </c>
    </row>
    <row r="100" spans="1:21">
      <c r="A100" s="5">
        <v>90</v>
      </c>
      <c r="B100" s="22" t="s">
        <v>230</v>
      </c>
      <c r="C100" s="3" t="s">
        <v>19</v>
      </c>
      <c r="D100" s="2"/>
      <c r="E100" s="2"/>
      <c r="F100" s="2"/>
      <c r="G100" s="2"/>
      <c r="H100" s="2"/>
      <c r="I100" s="2"/>
      <c r="J100" s="2"/>
      <c r="K100" s="2"/>
      <c r="L100" s="2"/>
      <c r="M100" s="2"/>
      <c r="Q100" s="62"/>
      <c r="R100" s="97" t="s">
        <v>887</v>
      </c>
      <c r="S100" s="97" t="s">
        <v>888</v>
      </c>
      <c r="T100" s="97" t="s">
        <v>889</v>
      </c>
      <c r="U100" t="str">
        <f t="shared" si="5"/>
        <v>KZT Kazakstanian Tenge</v>
      </c>
    </row>
    <row r="101" spans="1:21">
      <c r="A101" s="5">
        <v>91</v>
      </c>
      <c r="B101" s="22" t="s">
        <v>20</v>
      </c>
      <c r="C101" s="3" t="s">
        <v>20</v>
      </c>
      <c r="D101" s="2"/>
      <c r="E101" s="2"/>
      <c r="F101" s="2"/>
      <c r="G101" s="2"/>
      <c r="H101" s="2"/>
      <c r="I101" s="2"/>
      <c r="J101" s="2"/>
      <c r="K101" s="2"/>
      <c r="L101" s="2"/>
      <c r="M101" s="2"/>
      <c r="R101" s="97" t="s">
        <v>890</v>
      </c>
      <c r="S101" s="97" t="s">
        <v>891</v>
      </c>
      <c r="T101" s="97" t="s">
        <v>892</v>
      </c>
      <c r="U101" t="str">
        <f t="shared" si="5"/>
        <v>LAK Laotian Kip</v>
      </c>
    </row>
    <row r="102" spans="1:21">
      <c r="A102" s="5">
        <v>92</v>
      </c>
      <c r="B102" s="22" t="s">
        <v>231</v>
      </c>
      <c r="C102" s="3" t="s">
        <v>31</v>
      </c>
      <c r="D102" s="2"/>
      <c r="E102" s="2"/>
      <c r="F102" s="2"/>
      <c r="G102" s="2"/>
      <c r="H102" s="2"/>
      <c r="I102" s="2"/>
      <c r="J102" s="2"/>
      <c r="K102" s="2"/>
      <c r="L102" s="2"/>
      <c r="M102" s="2"/>
      <c r="Q102" s="62"/>
      <c r="R102" s="97" t="s">
        <v>893</v>
      </c>
      <c r="S102" s="97" t="s">
        <v>894</v>
      </c>
      <c r="T102" s="97" t="s">
        <v>895</v>
      </c>
      <c r="U102" t="str">
        <f t="shared" si="5"/>
        <v>LBP Lebanese Pound</v>
      </c>
    </row>
    <row r="103" spans="1:21">
      <c r="A103" s="5">
        <v>93</v>
      </c>
      <c r="B103" s="22" t="s">
        <v>232</v>
      </c>
      <c r="C103" s="3" t="s">
        <v>21</v>
      </c>
      <c r="D103" s="2"/>
      <c r="E103" s="2"/>
      <c r="F103" s="2"/>
      <c r="G103" s="2"/>
      <c r="H103" s="2"/>
      <c r="I103" s="2"/>
      <c r="J103" s="2"/>
      <c r="K103" s="2"/>
      <c r="L103" s="2"/>
      <c r="M103" s="2"/>
      <c r="Q103" s="62"/>
      <c r="R103" s="97" t="s">
        <v>896</v>
      </c>
      <c r="S103" s="97" t="s">
        <v>897</v>
      </c>
      <c r="T103" s="97" t="s">
        <v>898</v>
      </c>
      <c r="U103" t="str">
        <f t="shared" si="5"/>
        <v>LKR Sri Lankan Rupee</v>
      </c>
    </row>
    <row r="104" spans="1:21">
      <c r="A104" s="5">
        <v>94</v>
      </c>
      <c r="B104" s="22" t="s">
        <v>330</v>
      </c>
      <c r="C104" s="3" t="s">
        <v>132</v>
      </c>
      <c r="D104" s="2"/>
      <c r="E104" s="2"/>
      <c r="F104" s="2"/>
      <c r="G104" s="2"/>
      <c r="H104" s="2"/>
      <c r="I104" s="2"/>
      <c r="J104" s="2"/>
      <c r="K104" s="2"/>
      <c r="L104" s="2"/>
      <c r="M104" s="2"/>
      <c r="Q104" s="62"/>
      <c r="R104" s="97" t="s">
        <v>899</v>
      </c>
      <c r="S104" s="97" t="s">
        <v>900</v>
      </c>
      <c r="T104" s="97" t="s">
        <v>901</v>
      </c>
      <c r="U104" t="str">
        <f t="shared" si="5"/>
        <v>LRD Liberian Dollar</v>
      </c>
    </row>
    <row r="105" spans="1:21">
      <c r="A105" s="5">
        <v>95</v>
      </c>
      <c r="B105" s="22" t="s">
        <v>258</v>
      </c>
      <c r="C105" s="3" t="s">
        <v>22</v>
      </c>
      <c r="D105" s="2"/>
      <c r="E105" s="2"/>
      <c r="F105" s="2"/>
      <c r="G105" s="2"/>
      <c r="H105" s="2"/>
      <c r="I105" s="2"/>
      <c r="J105" s="2"/>
      <c r="K105" s="2"/>
      <c r="L105" s="2"/>
      <c r="M105" s="2"/>
      <c r="Q105" s="62"/>
      <c r="R105" s="97" t="s">
        <v>902</v>
      </c>
      <c r="S105" s="97" t="s">
        <v>903</v>
      </c>
      <c r="T105" s="97" t="s">
        <v>904</v>
      </c>
      <c r="U105" t="str">
        <f t="shared" si="5"/>
        <v>LSL Lesotho Loti</v>
      </c>
    </row>
    <row r="106" spans="1:21">
      <c r="A106" s="5">
        <v>96</v>
      </c>
      <c r="B106" s="22" t="s">
        <v>134</v>
      </c>
      <c r="C106" s="3" t="s">
        <v>133</v>
      </c>
      <c r="D106" s="2"/>
      <c r="E106" s="2"/>
      <c r="F106" s="2"/>
      <c r="G106" s="2"/>
      <c r="H106" s="2"/>
      <c r="I106" s="2"/>
      <c r="J106" s="2"/>
      <c r="K106" s="2"/>
      <c r="L106" s="2"/>
      <c r="M106" s="2"/>
      <c r="Q106" s="62"/>
      <c r="R106" s="97" t="s">
        <v>905</v>
      </c>
      <c r="S106" s="97" t="s">
        <v>906</v>
      </c>
      <c r="T106" s="97" t="s">
        <v>907</v>
      </c>
      <c r="U106" t="str">
        <f t="shared" ref="U106:U137" si="7">CONCATENATE(R106&amp;" "&amp;IF(Language=$B$11,S106,T106))</f>
        <v>LTL Lithuanian Lita</v>
      </c>
    </row>
    <row r="107" spans="1:21">
      <c r="A107" s="5">
        <v>97</v>
      </c>
      <c r="B107" s="22" t="s">
        <v>233</v>
      </c>
      <c r="C107" s="3" t="s">
        <v>135</v>
      </c>
      <c r="D107" s="2"/>
      <c r="E107" s="2"/>
      <c r="F107" s="2"/>
      <c r="G107" s="2"/>
      <c r="H107" s="2"/>
      <c r="I107" s="2"/>
      <c r="J107" s="2"/>
      <c r="K107" s="2"/>
      <c r="L107" s="2"/>
      <c r="M107" s="2"/>
      <c r="Q107" s="62"/>
      <c r="R107" s="97" t="s">
        <v>908</v>
      </c>
      <c r="S107" s="97" t="s">
        <v>909</v>
      </c>
      <c r="T107" s="97" t="s">
        <v>910</v>
      </c>
      <c r="U107" t="str">
        <f t="shared" si="7"/>
        <v>LUF Luxembourg Franc</v>
      </c>
    </row>
    <row r="108" spans="1:21">
      <c r="A108" s="5">
        <v>98</v>
      </c>
      <c r="B108" s="22" t="s">
        <v>331</v>
      </c>
      <c r="C108" s="42" t="s">
        <v>30</v>
      </c>
      <c r="D108" s="45"/>
      <c r="E108" s="45"/>
      <c r="F108" s="2"/>
      <c r="G108" s="2"/>
      <c r="H108" s="2"/>
      <c r="I108" s="2"/>
      <c r="J108" s="2"/>
      <c r="K108" s="2"/>
      <c r="L108" s="2"/>
      <c r="M108" s="2"/>
      <c r="Q108" s="62"/>
      <c r="R108" s="97" t="s">
        <v>911</v>
      </c>
      <c r="S108" s="97" t="s">
        <v>912</v>
      </c>
      <c r="T108" s="97" t="s">
        <v>913</v>
      </c>
      <c r="U108" t="str">
        <f t="shared" si="7"/>
        <v>LVL Latvian Lat</v>
      </c>
    </row>
    <row r="109" spans="1:21">
      <c r="A109" s="5">
        <v>99</v>
      </c>
      <c r="B109" s="22" t="s">
        <v>259</v>
      </c>
      <c r="C109" s="36" t="s">
        <v>23</v>
      </c>
      <c r="D109" s="44"/>
      <c r="E109" s="44"/>
      <c r="F109" s="2"/>
      <c r="G109" s="2"/>
      <c r="H109" s="2"/>
      <c r="I109" s="2"/>
      <c r="J109" s="2"/>
      <c r="K109" s="2"/>
      <c r="L109" s="2"/>
      <c r="M109" s="2"/>
      <c r="Q109" s="62"/>
      <c r="R109" s="97" t="s">
        <v>914</v>
      </c>
      <c r="S109" s="97" t="s">
        <v>915</v>
      </c>
      <c r="T109" s="97" t="s">
        <v>916</v>
      </c>
      <c r="U109" t="str">
        <f t="shared" si="7"/>
        <v>LYD Libyan Dinar</v>
      </c>
    </row>
    <row r="110" spans="1:21">
      <c r="A110" s="5">
        <v>100</v>
      </c>
      <c r="B110" s="22" t="s">
        <v>260</v>
      </c>
      <c r="C110" s="36" t="s">
        <v>73</v>
      </c>
      <c r="D110" s="44"/>
      <c r="E110" s="44"/>
      <c r="F110" s="2"/>
      <c r="G110" s="2"/>
      <c r="H110" s="2"/>
      <c r="I110" s="2"/>
      <c r="J110" s="2"/>
      <c r="K110" s="2"/>
      <c r="L110" s="2"/>
      <c r="M110" s="2"/>
      <c r="Q110" s="62"/>
      <c r="R110" s="97" t="s">
        <v>917</v>
      </c>
      <c r="S110" s="97" t="s">
        <v>918</v>
      </c>
      <c r="T110" s="97" t="s">
        <v>919</v>
      </c>
      <c r="U110" t="str">
        <f t="shared" si="7"/>
        <v>MAD Moroccan Dirham</v>
      </c>
    </row>
    <row r="111" spans="1:21">
      <c r="A111" s="5">
        <v>101</v>
      </c>
      <c r="B111" s="22" t="s">
        <v>261</v>
      </c>
      <c r="C111" s="36" t="s">
        <v>74</v>
      </c>
      <c r="D111" s="44"/>
      <c r="E111" s="44"/>
      <c r="F111" s="2"/>
      <c r="G111" s="2"/>
      <c r="H111" s="2"/>
      <c r="I111" s="2"/>
      <c r="J111" s="2"/>
      <c r="K111" s="2"/>
      <c r="L111" s="2"/>
      <c r="M111" s="2"/>
      <c r="Q111" s="62"/>
      <c r="R111" s="97" t="s">
        <v>920</v>
      </c>
      <c r="S111" s="97" t="s">
        <v>921</v>
      </c>
      <c r="T111" s="97" t="s">
        <v>922</v>
      </c>
      <c r="U111" t="str">
        <f t="shared" si="7"/>
        <v>MDL Moldavian Leu</v>
      </c>
    </row>
    <row r="112" spans="1:21">
      <c r="A112" s="5">
        <v>102</v>
      </c>
      <c r="B112" s="22" t="s">
        <v>262</v>
      </c>
      <c r="C112" s="42" t="s">
        <v>139</v>
      </c>
      <c r="D112" s="45"/>
      <c r="E112" s="45"/>
      <c r="F112" s="2"/>
      <c r="G112" s="2"/>
      <c r="H112" s="2"/>
      <c r="I112" s="2"/>
      <c r="J112" s="2"/>
      <c r="K112" s="2"/>
      <c r="L112" s="2"/>
      <c r="M112" s="2"/>
      <c r="Q112" s="62"/>
      <c r="R112" s="97" t="s">
        <v>923</v>
      </c>
      <c r="S112" s="97" t="s">
        <v>924</v>
      </c>
      <c r="T112" s="97" t="s">
        <v>925</v>
      </c>
      <c r="U112" t="str">
        <f t="shared" si="7"/>
        <v>MGF Madagascan Franc</v>
      </c>
    </row>
    <row r="113" spans="1:21">
      <c r="A113" s="5">
        <v>103</v>
      </c>
      <c r="B113" s="22" t="s">
        <v>263</v>
      </c>
      <c r="C113" s="42" t="s">
        <v>140</v>
      </c>
      <c r="D113" s="45"/>
      <c r="E113" s="45"/>
      <c r="F113" s="2"/>
      <c r="G113" s="2"/>
      <c r="H113" s="2"/>
      <c r="I113" s="2"/>
      <c r="J113" s="2"/>
      <c r="K113" s="2"/>
      <c r="L113" s="2"/>
      <c r="M113" s="2"/>
      <c r="Q113" s="62"/>
      <c r="R113" s="97" t="s">
        <v>926</v>
      </c>
      <c r="S113" s="97" t="s">
        <v>927</v>
      </c>
      <c r="T113" s="97" t="s">
        <v>928</v>
      </c>
      <c r="U113" t="str">
        <f t="shared" si="7"/>
        <v>MKD Macedonian Denar</v>
      </c>
    </row>
    <row r="114" spans="1:21">
      <c r="A114" s="5">
        <v>104</v>
      </c>
      <c r="B114" s="22" t="s">
        <v>24</v>
      </c>
      <c r="C114" s="36" t="s">
        <v>24</v>
      </c>
      <c r="D114" s="44"/>
      <c r="E114" s="44"/>
      <c r="F114" s="2"/>
      <c r="G114" s="2"/>
      <c r="H114" s="2"/>
      <c r="I114" s="2"/>
      <c r="J114" s="2"/>
      <c r="K114" s="2"/>
      <c r="L114" s="2"/>
      <c r="M114" s="2"/>
      <c r="Q114" s="62"/>
      <c r="R114" s="97" t="s">
        <v>929</v>
      </c>
      <c r="S114" s="97" t="s">
        <v>930</v>
      </c>
      <c r="T114" s="97" t="s">
        <v>930</v>
      </c>
      <c r="U114" t="str">
        <f t="shared" si="7"/>
        <v>MMK Myanmar Kyat</v>
      </c>
    </row>
    <row r="115" spans="1:21">
      <c r="A115" s="5">
        <v>105</v>
      </c>
      <c r="B115" s="2" t="s">
        <v>236</v>
      </c>
      <c r="C115" s="36" t="s">
        <v>25</v>
      </c>
      <c r="D115" s="44"/>
      <c r="E115" s="44"/>
      <c r="F115" s="2"/>
      <c r="G115" s="2"/>
      <c r="H115" s="2"/>
      <c r="I115" s="2"/>
      <c r="J115" s="2"/>
      <c r="K115" s="2"/>
      <c r="L115" s="2"/>
      <c r="M115" s="2"/>
      <c r="Q115" s="62"/>
      <c r="R115" s="97" t="s">
        <v>931</v>
      </c>
      <c r="S115" s="97" t="s">
        <v>932</v>
      </c>
      <c r="T115" s="97" t="s">
        <v>933</v>
      </c>
      <c r="U115" t="str">
        <f t="shared" si="7"/>
        <v>MNT Mongolian Tugrik</v>
      </c>
    </row>
    <row r="116" spans="1:21">
      <c r="A116" s="5">
        <v>106</v>
      </c>
      <c r="B116" s="2" t="s">
        <v>237</v>
      </c>
      <c r="C116" s="46" t="s">
        <v>141</v>
      </c>
      <c r="D116" s="2"/>
      <c r="E116" s="2"/>
      <c r="F116" s="2"/>
      <c r="G116" s="2"/>
      <c r="H116" s="2"/>
      <c r="I116" s="2"/>
      <c r="J116" s="2"/>
      <c r="K116" s="2"/>
      <c r="L116" s="2"/>
      <c r="M116" s="2"/>
      <c r="Q116" s="62"/>
      <c r="R116" s="97" t="s">
        <v>934</v>
      </c>
      <c r="S116" s="97" t="s">
        <v>935</v>
      </c>
      <c r="T116" s="97" t="s">
        <v>936</v>
      </c>
      <c r="U116" t="str">
        <f t="shared" si="7"/>
        <v>MOP Macao Pataca</v>
      </c>
    </row>
    <row r="117" spans="1:21">
      <c r="A117" s="5">
        <v>107</v>
      </c>
      <c r="B117" s="2" t="s">
        <v>238</v>
      </c>
      <c r="C117" s="46" t="s">
        <v>142</v>
      </c>
      <c r="D117" s="2"/>
      <c r="E117" s="2"/>
      <c r="F117" s="2"/>
      <c r="G117" s="2"/>
      <c r="H117" s="2"/>
      <c r="I117" s="2"/>
      <c r="J117" s="2"/>
      <c r="K117" s="2"/>
      <c r="L117" s="2"/>
      <c r="M117" s="2"/>
      <c r="Q117" s="62"/>
      <c r="R117" s="97" t="s">
        <v>937</v>
      </c>
      <c r="S117" s="97" t="s">
        <v>938</v>
      </c>
      <c r="T117" s="97" t="s">
        <v>939</v>
      </c>
      <c r="U117" t="str">
        <f t="shared" si="7"/>
        <v>MRO Mauritanian Ouguiya</v>
      </c>
    </row>
    <row r="118" spans="1:21">
      <c r="A118" s="5">
        <v>108</v>
      </c>
      <c r="B118" s="2" t="s">
        <v>239</v>
      </c>
      <c r="C118" s="46" t="s">
        <v>143</v>
      </c>
      <c r="D118" s="2"/>
      <c r="E118" s="2"/>
      <c r="F118" s="2"/>
      <c r="G118" s="2"/>
      <c r="H118" s="2"/>
      <c r="I118" s="2"/>
      <c r="J118" s="2"/>
      <c r="K118" s="2"/>
      <c r="L118" s="2"/>
      <c r="M118" s="2"/>
      <c r="Q118" s="62"/>
      <c r="R118" s="97" t="s">
        <v>940</v>
      </c>
      <c r="S118" s="97" t="s">
        <v>941</v>
      </c>
      <c r="T118" s="97" t="s">
        <v>942</v>
      </c>
      <c r="U118" t="str">
        <f t="shared" si="7"/>
        <v>MTL Maltese Lira</v>
      </c>
    </row>
    <row r="119" spans="1:21">
      <c r="A119" s="5">
        <v>109</v>
      </c>
      <c r="B119" s="3" t="s">
        <v>1272</v>
      </c>
      <c r="C119" s="3" t="s">
        <v>1273</v>
      </c>
      <c r="D119" s="2"/>
      <c r="E119" s="2"/>
      <c r="F119" s="2"/>
      <c r="G119" s="2"/>
      <c r="H119" s="2"/>
      <c r="I119" s="2"/>
      <c r="J119" s="2"/>
      <c r="K119" s="2"/>
      <c r="L119" s="2"/>
      <c r="M119" s="2"/>
      <c r="Q119" s="67"/>
      <c r="R119" s="97" t="s">
        <v>943</v>
      </c>
      <c r="S119" s="97" t="s">
        <v>944</v>
      </c>
      <c r="T119" s="97" t="s">
        <v>945</v>
      </c>
      <c r="U119" t="str">
        <f t="shared" si="7"/>
        <v>MUR Mauritian Rupee</v>
      </c>
    </row>
    <row r="120" spans="1:21">
      <c r="A120" s="5">
        <v>110</v>
      </c>
      <c r="B120" s="3" t="s">
        <v>1274</v>
      </c>
      <c r="C120" s="3" t="s">
        <v>1275</v>
      </c>
      <c r="D120" s="2"/>
      <c r="E120" s="2"/>
      <c r="F120" s="2"/>
      <c r="G120" s="2"/>
      <c r="H120" s="2"/>
      <c r="I120" s="2"/>
      <c r="J120" s="2"/>
      <c r="K120" s="2"/>
      <c r="L120" s="2"/>
      <c r="M120" s="2"/>
      <c r="Q120" s="67"/>
      <c r="R120" s="97" t="s">
        <v>946</v>
      </c>
      <c r="S120" s="97" t="s">
        <v>947</v>
      </c>
      <c r="T120" s="97" t="s">
        <v>948</v>
      </c>
      <c r="U120" t="str">
        <f t="shared" si="7"/>
        <v>MVR Maldive Rufiyaa</v>
      </c>
    </row>
    <row r="121" spans="1:21">
      <c r="A121" s="5">
        <v>111</v>
      </c>
      <c r="B121" s="2" t="s">
        <v>240</v>
      </c>
      <c r="C121" s="2" t="s">
        <v>144</v>
      </c>
      <c r="D121" s="2"/>
      <c r="E121" s="2"/>
      <c r="F121" s="2"/>
      <c r="G121" s="2"/>
      <c r="H121" s="2"/>
      <c r="I121" s="2"/>
      <c r="J121" s="2"/>
      <c r="K121" s="2"/>
      <c r="L121" s="2"/>
      <c r="M121" s="2"/>
      <c r="Q121" s="62"/>
      <c r="R121" s="97" t="s">
        <v>949</v>
      </c>
      <c r="S121" s="97" t="s">
        <v>950</v>
      </c>
      <c r="T121" s="97" t="s">
        <v>951</v>
      </c>
      <c r="U121" t="str">
        <f t="shared" si="7"/>
        <v>MWK Malawi Kwacha</v>
      </c>
    </row>
    <row r="122" spans="1:21">
      <c r="A122" s="5">
        <v>112</v>
      </c>
      <c r="B122" s="3" t="s">
        <v>1253</v>
      </c>
      <c r="C122" s="3" t="s">
        <v>1254</v>
      </c>
      <c r="D122" s="2"/>
      <c r="E122" s="2"/>
      <c r="F122" s="2"/>
      <c r="G122" s="2"/>
      <c r="H122" s="2"/>
      <c r="I122" s="2"/>
      <c r="J122" s="2"/>
      <c r="K122" s="2"/>
      <c r="L122" s="2"/>
      <c r="M122" s="2"/>
      <c r="Q122" s="62"/>
      <c r="R122" s="97" t="s">
        <v>952</v>
      </c>
      <c r="S122" s="97" t="s">
        <v>953</v>
      </c>
      <c r="T122" s="97" t="s">
        <v>954</v>
      </c>
      <c r="U122" t="str">
        <f t="shared" si="7"/>
        <v>MXN Mexican Pesos</v>
      </c>
    </row>
    <row r="123" spans="1:21">
      <c r="A123" s="5">
        <v>113</v>
      </c>
      <c r="B123" s="3" t="s">
        <v>346</v>
      </c>
      <c r="C123" s="31" t="s">
        <v>145</v>
      </c>
      <c r="D123" s="2"/>
      <c r="E123" s="2"/>
      <c r="F123" s="2"/>
      <c r="G123" s="2"/>
      <c r="H123" s="2"/>
      <c r="I123" s="2"/>
      <c r="J123" s="2"/>
      <c r="K123" s="2"/>
      <c r="L123" s="2"/>
      <c r="M123" s="2"/>
      <c r="Q123" s="62"/>
      <c r="R123" s="97" t="s">
        <v>955</v>
      </c>
      <c r="S123" s="97" t="s">
        <v>956</v>
      </c>
      <c r="T123" s="97" t="s">
        <v>957</v>
      </c>
      <c r="U123" t="str">
        <f t="shared" si="7"/>
        <v>MYR Malaysian Ringgit</v>
      </c>
    </row>
    <row r="124" spans="1:21">
      <c r="A124" s="5">
        <v>114</v>
      </c>
      <c r="B124" s="3" t="s">
        <v>1292</v>
      </c>
      <c r="C124" s="2" t="s">
        <v>178</v>
      </c>
      <c r="D124" s="2"/>
      <c r="E124" s="2"/>
      <c r="F124" s="2"/>
      <c r="G124" s="2"/>
      <c r="H124" s="2"/>
      <c r="I124" s="2"/>
      <c r="J124" s="2"/>
      <c r="K124" s="2"/>
      <c r="L124" s="2"/>
      <c r="M124" s="2"/>
      <c r="Q124" s="62"/>
      <c r="R124" s="97" t="s">
        <v>958</v>
      </c>
      <c r="S124" s="97" t="s">
        <v>959</v>
      </c>
      <c r="T124" s="97" t="s">
        <v>960</v>
      </c>
      <c r="U124" t="str">
        <f t="shared" si="7"/>
        <v>MZM Mozambique Metical</v>
      </c>
    </row>
    <row r="125" spans="1:21">
      <c r="A125" s="5">
        <v>115</v>
      </c>
      <c r="B125" s="3" t="s">
        <v>1293</v>
      </c>
      <c r="C125" s="2" t="s">
        <v>1296</v>
      </c>
      <c r="D125" s="2"/>
      <c r="E125" s="2"/>
      <c r="F125" s="2"/>
      <c r="G125" s="2"/>
      <c r="H125" s="2"/>
      <c r="I125" s="2"/>
      <c r="J125" s="2"/>
      <c r="K125" s="2"/>
      <c r="L125" s="2"/>
      <c r="M125" s="2"/>
      <c r="Q125" s="62"/>
      <c r="R125" s="97" t="s">
        <v>961</v>
      </c>
      <c r="S125" s="97" t="s">
        <v>962</v>
      </c>
      <c r="T125" s="97" t="s">
        <v>963</v>
      </c>
      <c r="U125" t="str">
        <f t="shared" si="7"/>
        <v>NAD Namibian Dollar</v>
      </c>
    </row>
    <row r="126" spans="1:21">
      <c r="A126" s="5">
        <v>116</v>
      </c>
      <c r="B126" s="3" t="s">
        <v>1294</v>
      </c>
      <c r="C126" s="2" t="s">
        <v>1297</v>
      </c>
      <c r="D126" s="2"/>
      <c r="E126" s="2"/>
      <c r="F126" s="2"/>
      <c r="G126" s="2"/>
      <c r="H126" s="2"/>
      <c r="I126" s="2"/>
      <c r="J126" s="2"/>
      <c r="K126" s="2"/>
      <c r="L126" s="2"/>
      <c r="M126" s="2"/>
      <c r="Q126" s="62"/>
      <c r="R126" s="97" t="s">
        <v>964</v>
      </c>
      <c r="S126" s="97" t="s">
        <v>965</v>
      </c>
      <c r="T126" s="97" t="s">
        <v>966</v>
      </c>
      <c r="U126" t="str">
        <f t="shared" si="7"/>
        <v>NGN Nigerian Naira</v>
      </c>
    </row>
    <row r="127" spans="1:21">
      <c r="A127" s="5">
        <v>117</v>
      </c>
      <c r="B127" s="2" t="s">
        <v>241</v>
      </c>
      <c r="C127" s="3" t="s">
        <v>57</v>
      </c>
      <c r="D127" s="2"/>
      <c r="E127" s="2"/>
      <c r="F127" s="2"/>
      <c r="G127" s="2"/>
      <c r="H127" s="2"/>
      <c r="I127" s="2"/>
      <c r="J127" s="2"/>
      <c r="K127" s="2"/>
      <c r="L127" s="2"/>
      <c r="M127" s="2"/>
      <c r="Q127" s="62"/>
      <c r="R127" s="97" t="s">
        <v>967</v>
      </c>
      <c r="S127" s="97" t="s">
        <v>968</v>
      </c>
      <c r="T127" s="97" t="s">
        <v>969</v>
      </c>
      <c r="U127" t="str">
        <f t="shared" si="7"/>
        <v>NIO Nicaraguan Cordoba Oro</v>
      </c>
    </row>
    <row r="128" spans="1:21" ht="12.75" customHeight="1">
      <c r="A128" s="5">
        <v>118</v>
      </c>
      <c r="B128" s="2" t="s">
        <v>332</v>
      </c>
      <c r="C128" s="71" t="s">
        <v>58</v>
      </c>
      <c r="D128" s="72"/>
      <c r="E128" s="72"/>
      <c r="F128" s="2"/>
      <c r="G128" s="2"/>
      <c r="H128" s="2"/>
      <c r="I128" s="2"/>
      <c r="J128" s="2"/>
      <c r="K128" s="2"/>
      <c r="L128" s="2"/>
      <c r="M128" s="2"/>
      <c r="Q128" s="62"/>
      <c r="R128" s="97" t="s">
        <v>970</v>
      </c>
      <c r="S128" s="97" t="s">
        <v>971</v>
      </c>
      <c r="T128" s="97" t="s">
        <v>972</v>
      </c>
      <c r="U128" t="str">
        <f t="shared" si="7"/>
        <v>NLG Dutch Guilder</v>
      </c>
    </row>
    <row r="129" spans="1:21" ht="12.75" customHeight="1">
      <c r="A129" s="5">
        <v>119</v>
      </c>
      <c r="B129" s="2" t="s">
        <v>243</v>
      </c>
      <c r="C129" s="71" t="s">
        <v>59</v>
      </c>
      <c r="G129" s="2"/>
      <c r="H129" s="2"/>
      <c r="I129" s="2"/>
      <c r="J129" s="2"/>
      <c r="K129" s="2"/>
      <c r="L129" s="2"/>
      <c r="M129" s="2"/>
      <c r="Q129" s="62"/>
      <c r="R129" s="97" t="s">
        <v>973</v>
      </c>
      <c r="S129" s="97" t="s">
        <v>974</v>
      </c>
      <c r="T129" s="97" t="s">
        <v>975</v>
      </c>
      <c r="U129" t="str">
        <f t="shared" si="7"/>
        <v>NOK Norwegian Krone</v>
      </c>
    </row>
    <row r="130" spans="1:21" ht="12.75" customHeight="1">
      <c r="A130" s="5">
        <v>120</v>
      </c>
      <c r="B130" s="2" t="s">
        <v>242</v>
      </c>
      <c r="C130" s="71" t="s">
        <v>1191</v>
      </c>
      <c r="D130" s="72"/>
      <c r="E130" s="72"/>
      <c r="J130" s="2"/>
      <c r="Q130" s="62"/>
      <c r="R130" s="97" t="s">
        <v>976</v>
      </c>
      <c r="S130" s="97" t="s">
        <v>977</v>
      </c>
      <c r="T130" s="97" t="s">
        <v>978</v>
      </c>
      <c r="U130" t="str">
        <f t="shared" si="7"/>
        <v>NPR Nepalese Rupee</v>
      </c>
    </row>
    <row r="131" spans="1:21">
      <c r="A131" s="5">
        <v>121</v>
      </c>
      <c r="B131" s="2" t="s">
        <v>244</v>
      </c>
      <c r="C131" s="71" t="s">
        <v>63</v>
      </c>
      <c r="D131" s="72"/>
      <c r="E131" s="72"/>
      <c r="Q131" s="62"/>
      <c r="R131" s="97" t="s">
        <v>979</v>
      </c>
      <c r="S131" s="97" t="s">
        <v>980</v>
      </c>
      <c r="T131" s="97" t="s">
        <v>981</v>
      </c>
      <c r="U131" t="str">
        <f t="shared" si="7"/>
        <v>NZD New Zealand Dollars</v>
      </c>
    </row>
    <row r="132" spans="1:21">
      <c r="A132" s="5">
        <v>122</v>
      </c>
      <c r="B132" s="2" t="s">
        <v>267</v>
      </c>
      <c r="C132" s="71" t="s">
        <v>60</v>
      </c>
      <c r="D132" s="72"/>
      <c r="E132" s="72"/>
      <c r="Q132" s="62"/>
      <c r="R132" s="97" t="s">
        <v>982</v>
      </c>
      <c r="S132" s="97" t="s">
        <v>983</v>
      </c>
      <c r="T132" s="97" t="s">
        <v>984</v>
      </c>
      <c r="U132" t="str">
        <f t="shared" si="7"/>
        <v>OMR Omani Rial</v>
      </c>
    </row>
    <row r="133" spans="1:21">
      <c r="A133" s="5">
        <v>123</v>
      </c>
      <c r="B133" t="s">
        <v>264</v>
      </c>
      <c r="C133" t="s">
        <v>56</v>
      </c>
      <c r="Q133" s="62"/>
      <c r="R133" s="97" t="s">
        <v>985</v>
      </c>
      <c r="S133" s="97" t="s">
        <v>986</v>
      </c>
      <c r="T133" s="97" t="s">
        <v>987</v>
      </c>
      <c r="U133" t="str">
        <f t="shared" si="7"/>
        <v>PAB Panamanian Balboa</v>
      </c>
    </row>
    <row r="134" spans="1:21" ht="12.75" customHeight="1">
      <c r="A134" s="5">
        <v>124</v>
      </c>
      <c r="B134" t="s">
        <v>333</v>
      </c>
      <c r="C134" s="71" t="s">
        <v>66</v>
      </c>
      <c r="D134" s="72"/>
      <c r="E134" s="72"/>
      <c r="Q134" s="62"/>
      <c r="R134" s="97" t="s">
        <v>988</v>
      </c>
      <c r="S134" s="97" t="s">
        <v>989</v>
      </c>
      <c r="T134" s="97" t="s">
        <v>990</v>
      </c>
      <c r="U134" t="str">
        <f t="shared" si="7"/>
        <v>PEN Peruvian New Sol</v>
      </c>
    </row>
    <row r="135" spans="1:21" ht="12.75" customHeight="1">
      <c r="A135" s="5">
        <v>125</v>
      </c>
      <c r="B135" t="s">
        <v>269</v>
      </c>
      <c r="C135" s="71" t="s">
        <v>62</v>
      </c>
      <c r="Q135" s="62"/>
      <c r="R135" s="97" t="s">
        <v>991</v>
      </c>
      <c r="S135" s="97" t="s">
        <v>992</v>
      </c>
      <c r="T135" s="97" t="s">
        <v>993</v>
      </c>
      <c r="U135" t="str">
        <f t="shared" si="7"/>
        <v>PGK Papua New Guinea Kina</v>
      </c>
    </row>
    <row r="136" spans="1:21" ht="12.75" customHeight="1">
      <c r="A136" s="5">
        <v>126</v>
      </c>
      <c r="B136" t="s">
        <v>268</v>
      </c>
      <c r="C136" s="71" t="s">
        <v>61</v>
      </c>
      <c r="D136" s="72"/>
      <c r="E136" s="72"/>
      <c r="Q136" s="62"/>
      <c r="R136" s="97" t="s">
        <v>994</v>
      </c>
      <c r="S136" s="97" t="s">
        <v>995</v>
      </c>
      <c r="T136" s="97" t="s">
        <v>996</v>
      </c>
      <c r="U136" t="str">
        <f t="shared" si="7"/>
        <v>PHP Philippine Peso</v>
      </c>
    </row>
    <row r="137" spans="1:21">
      <c r="A137" s="5">
        <v>127</v>
      </c>
      <c r="B137" t="s">
        <v>270</v>
      </c>
      <c r="C137" s="71" t="s">
        <v>68</v>
      </c>
      <c r="D137" s="72"/>
      <c r="E137" s="72"/>
      <c r="Q137" s="62"/>
      <c r="R137" s="97" t="s">
        <v>997</v>
      </c>
      <c r="S137" s="97" t="s">
        <v>998</v>
      </c>
      <c r="T137" s="97" t="s">
        <v>999</v>
      </c>
      <c r="U137" t="str">
        <f t="shared" si="7"/>
        <v>PKR Pakistani Rupee</v>
      </c>
    </row>
    <row r="138" spans="1:21">
      <c r="A138" s="5">
        <v>128</v>
      </c>
      <c r="B138" t="s">
        <v>271</v>
      </c>
      <c r="C138" s="71" t="s">
        <v>64</v>
      </c>
      <c r="D138" s="72"/>
      <c r="E138" s="72"/>
      <c r="Q138" s="62"/>
      <c r="R138" s="97" t="s">
        <v>1000</v>
      </c>
      <c r="S138" s="97" t="s">
        <v>1001</v>
      </c>
      <c r="T138" s="97" t="s">
        <v>1002</v>
      </c>
      <c r="U138" t="str">
        <f t="shared" ref="U138:U169" si="8">CONCATENATE(R138&amp;" "&amp;IF(Language=$B$11,S138,T138))</f>
        <v>PLN Polish Zloty (new)</v>
      </c>
    </row>
    <row r="139" spans="1:21">
      <c r="A139" s="5">
        <v>129</v>
      </c>
      <c r="B139" t="s">
        <v>265</v>
      </c>
      <c r="C139" t="s">
        <v>55</v>
      </c>
      <c r="Q139" s="62"/>
      <c r="R139" s="97" t="s">
        <v>1003</v>
      </c>
      <c r="S139" s="97"/>
      <c r="T139" s="97" t="s">
        <v>1004</v>
      </c>
      <c r="U139" t="str">
        <f t="shared" si="8"/>
        <v>PLZ Polish Zloty</v>
      </c>
    </row>
    <row r="140" spans="1:21">
      <c r="A140" s="5">
        <v>130</v>
      </c>
      <c r="B140" t="s">
        <v>334</v>
      </c>
      <c r="C140" s="71" t="s">
        <v>65</v>
      </c>
      <c r="D140" s="72"/>
      <c r="E140" s="72"/>
      <c r="Q140" s="62"/>
      <c r="R140" s="97" t="s">
        <v>1005</v>
      </c>
      <c r="S140" s="97" t="s">
        <v>1006</v>
      </c>
      <c r="T140" s="97" t="s">
        <v>1007</v>
      </c>
      <c r="U140" t="str">
        <f t="shared" si="8"/>
        <v>PTE Portuguese Escudo</v>
      </c>
    </row>
    <row r="141" spans="1:21" ht="12.75" customHeight="1">
      <c r="A141" s="5">
        <v>131</v>
      </c>
      <c r="B141" s="32" t="s">
        <v>336</v>
      </c>
      <c r="C141" s="71" t="s">
        <v>335</v>
      </c>
      <c r="R141" s="97" t="s">
        <v>1008</v>
      </c>
      <c r="S141" s="97" t="s">
        <v>1009</v>
      </c>
      <c r="T141" s="97" t="s">
        <v>1010</v>
      </c>
      <c r="U141" t="str">
        <f t="shared" si="8"/>
        <v>PYG Paraguayan Guarani</v>
      </c>
    </row>
    <row r="142" spans="1:21" ht="12.75" customHeight="1">
      <c r="A142" s="5">
        <v>132</v>
      </c>
      <c r="B142" t="s">
        <v>272</v>
      </c>
      <c r="C142" s="71" t="s">
        <v>1190</v>
      </c>
      <c r="D142" s="72"/>
      <c r="E142" s="72"/>
      <c r="R142" s="97" t="s">
        <v>1011</v>
      </c>
      <c r="S142" s="97" t="s">
        <v>1012</v>
      </c>
      <c r="T142" s="97" t="s">
        <v>1013</v>
      </c>
      <c r="U142" t="str">
        <f t="shared" si="8"/>
        <v>QAR Qatar Rial</v>
      </c>
    </row>
    <row r="143" spans="1:21">
      <c r="A143" s="5">
        <v>133</v>
      </c>
      <c r="B143" t="s">
        <v>273</v>
      </c>
      <c r="C143" s="71" t="s">
        <v>67</v>
      </c>
      <c r="D143" s="72"/>
      <c r="E143" s="72"/>
      <c r="R143" s="97" t="s">
        <v>1014</v>
      </c>
      <c r="S143" s="97" t="s">
        <v>1015</v>
      </c>
      <c r="T143" s="97" t="s">
        <v>1016</v>
      </c>
      <c r="U143" t="str">
        <f t="shared" si="8"/>
        <v>RMB Chinese Yuan Renminbi</v>
      </c>
    </row>
    <row r="144" spans="1:21" ht="12.75" customHeight="1">
      <c r="A144" s="5">
        <v>134</v>
      </c>
      <c r="B144" t="s">
        <v>274</v>
      </c>
      <c r="C144" s="71" t="s">
        <v>146</v>
      </c>
      <c r="D144" s="72"/>
      <c r="E144" s="72"/>
      <c r="Q144" s="62"/>
      <c r="R144" s="97" t="s">
        <v>1017</v>
      </c>
      <c r="S144" s="97" t="s">
        <v>1018</v>
      </c>
      <c r="T144" s="97" t="s">
        <v>1019</v>
      </c>
      <c r="U144" t="str">
        <f t="shared" si="8"/>
        <v>ROL Romanian Leu</v>
      </c>
    </row>
    <row r="145" spans="1:21">
      <c r="A145" s="5">
        <v>135</v>
      </c>
      <c r="B145" s="32" t="s">
        <v>266</v>
      </c>
      <c r="C145" t="s">
        <v>77</v>
      </c>
      <c r="Q145" s="62"/>
      <c r="R145" s="97" t="s">
        <v>1020</v>
      </c>
      <c r="S145" s="97" t="s">
        <v>1018</v>
      </c>
      <c r="T145" s="97" t="s">
        <v>1021</v>
      </c>
      <c r="U145" t="str">
        <f t="shared" si="8"/>
        <v>RON Romanian Leu New</v>
      </c>
    </row>
    <row r="146" spans="1:21">
      <c r="A146" s="5">
        <v>136</v>
      </c>
      <c r="B146" t="s">
        <v>275</v>
      </c>
      <c r="C146" t="s">
        <v>156</v>
      </c>
      <c r="Q146" s="62"/>
      <c r="R146" s="97" t="s">
        <v>1022</v>
      </c>
      <c r="S146" s="97" t="s">
        <v>1023</v>
      </c>
      <c r="T146" s="97" t="s">
        <v>1024</v>
      </c>
      <c r="U146" t="str">
        <f t="shared" si="8"/>
        <v>RSD Serbian Dinar</v>
      </c>
    </row>
    <row r="147" spans="1:21">
      <c r="A147" s="5">
        <v>137</v>
      </c>
      <c r="B147" s="32" t="s">
        <v>1193</v>
      </c>
      <c r="C147" t="s">
        <v>1192</v>
      </c>
      <c r="Q147" s="62"/>
      <c r="R147" s="97" t="s">
        <v>1025</v>
      </c>
      <c r="S147" s="97" t="s">
        <v>1026</v>
      </c>
      <c r="T147" s="97" t="s">
        <v>1027</v>
      </c>
      <c r="U147" t="str">
        <f t="shared" si="8"/>
        <v>RUB Russian Ruble</v>
      </c>
    </row>
    <row r="148" spans="1:21">
      <c r="A148" s="5">
        <v>138</v>
      </c>
      <c r="B148" t="s">
        <v>276</v>
      </c>
      <c r="C148" s="32" t="s">
        <v>166</v>
      </c>
      <c r="Q148" s="62"/>
      <c r="R148" s="97" t="s">
        <v>1028</v>
      </c>
      <c r="S148" s="97"/>
      <c r="T148" s="97"/>
      <c r="U148" t="str">
        <f t="shared" si="8"/>
        <v xml:space="preserve">RUE </v>
      </c>
    </row>
    <row r="149" spans="1:21">
      <c r="A149" s="5">
        <v>139</v>
      </c>
      <c r="B149" s="32" t="s">
        <v>1288</v>
      </c>
      <c r="C149" s="32" t="s">
        <v>1289</v>
      </c>
      <c r="Q149" s="62"/>
      <c r="R149" s="97" t="s">
        <v>1029</v>
      </c>
      <c r="S149" s="97" t="s">
        <v>1030</v>
      </c>
      <c r="T149" s="97" t="s">
        <v>1031</v>
      </c>
      <c r="U149" t="str">
        <f t="shared" si="8"/>
        <v>RWF Rwandan Franc</v>
      </c>
    </row>
    <row r="150" spans="1:21">
      <c r="A150" s="5">
        <v>140</v>
      </c>
      <c r="B150" t="s">
        <v>277</v>
      </c>
      <c r="C150" t="s">
        <v>49</v>
      </c>
      <c r="Q150" s="62"/>
      <c r="R150" s="97" t="s">
        <v>1032</v>
      </c>
      <c r="S150" s="97" t="s">
        <v>1033</v>
      </c>
      <c r="T150" s="97" t="s">
        <v>1033</v>
      </c>
      <c r="U150" t="str">
        <f t="shared" si="8"/>
        <v>SAR Saudi Riyal</v>
      </c>
    </row>
    <row r="151" spans="1:21" ht="153">
      <c r="A151" s="5">
        <v>141</v>
      </c>
      <c r="B151" s="66" t="s">
        <v>278</v>
      </c>
      <c r="C151" s="63" t="s">
        <v>167</v>
      </c>
      <c r="D151" s="1"/>
      <c r="E151" s="1"/>
      <c r="Q151" s="62"/>
      <c r="R151" s="97" t="s">
        <v>1034</v>
      </c>
      <c r="S151" s="97" t="s">
        <v>1035</v>
      </c>
      <c r="T151" s="97" t="s">
        <v>1036</v>
      </c>
      <c r="U151" s="98" t="str">
        <f t="shared" si="8"/>
        <v>SBD Solomon Islands Dollar</v>
      </c>
    </row>
    <row r="152" spans="1:21">
      <c r="A152" s="5">
        <v>142</v>
      </c>
      <c r="B152" t="s">
        <v>279</v>
      </c>
      <c r="C152" s="47" t="s">
        <v>168</v>
      </c>
      <c r="D152" s="47"/>
      <c r="E152" s="47"/>
      <c r="R152" s="97" t="s">
        <v>1037</v>
      </c>
      <c r="S152" s="97" t="s">
        <v>1038</v>
      </c>
      <c r="T152" s="97" t="s">
        <v>1039</v>
      </c>
      <c r="U152" t="str">
        <f t="shared" si="8"/>
        <v>SCR Seychelles Rupee</v>
      </c>
    </row>
    <row r="153" spans="1:21">
      <c r="A153" s="5">
        <v>143</v>
      </c>
      <c r="B153" t="s">
        <v>280</v>
      </c>
      <c r="C153" s="47" t="s">
        <v>157</v>
      </c>
      <c r="D153" s="47"/>
      <c r="E153" s="47"/>
      <c r="Q153" s="62"/>
      <c r="R153" s="97" t="s">
        <v>1040</v>
      </c>
      <c r="S153" s="97" t="s">
        <v>1041</v>
      </c>
      <c r="T153" s="97" t="s">
        <v>1042</v>
      </c>
      <c r="U153" t="str">
        <f t="shared" si="8"/>
        <v>SDP Sudanese Pound</v>
      </c>
    </row>
    <row r="154" spans="1:21">
      <c r="A154" s="5">
        <v>144</v>
      </c>
      <c r="B154" s="32" t="s">
        <v>341</v>
      </c>
      <c r="C154" s="1" t="s">
        <v>179</v>
      </c>
      <c r="D154" s="1"/>
      <c r="E154" s="1"/>
      <c r="Q154" s="67"/>
      <c r="R154" s="97" t="s">
        <v>1043</v>
      </c>
      <c r="S154" s="97" t="s">
        <v>1044</v>
      </c>
      <c r="T154" s="97" t="s">
        <v>1045</v>
      </c>
      <c r="U154" t="str">
        <f t="shared" si="8"/>
        <v>SEK Swedish Krona</v>
      </c>
    </row>
    <row r="155" spans="1:21">
      <c r="A155" s="5">
        <v>145</v>
      </c>
      <c r="B155" t="s">
        <v>281</v>
      </c>
      <c r="C155" s="1" t="s">
        <v>33</v>
      </c>
      <c r="D155" s="1"/>
      <c r="E155" s="1"/>
      <c r="Q155" s="62"/>
      <c r="R155" s="97" t="s">
        <v>1046</v>
      </c>
      <c r="S155" s="97" t="s">
        <v>1047</v>
      </c>
      <c r="T155" s="97" t="s">
        <v>1048</v>
      </c>
      <c r="U155" t="str">
        <f t="shared" si="8"/>
        <v>SGD Singapore Dollar</v>
      </c>
    </row>
    <row r="156" spans="1:21">
      <c r="A156" s="5">
        <v>146</v>
      </c>
      <c r="B156" s="32" t="s">
        <v>340</v>
      </c>
      <c r="C156" s="1" t="s">
        <v>169</v>
      </c>
      <c r="D156" s="1"/>
      <c r="E156" s="1"/>
      <c r="Q156" s="62"/>
      <c r="R156" s="97" t="s">
        <v>1049</v>
      </c>
      <c r="S156" s="97" t="s">
        <v>1050</v>
      </c>
      <c r="T156" s="97" t="s">
        <v>1051</v>
      </c>
      <c r="U156" t="str">
        <f t="shared" si="8"/>
        <v>SHP St.Helena Pound</v>
      </c>
    </row>
    <row r="157" spans="1:21">
      <c r="A157" s="5">
        <v>147</v>
      </c>
      <c r="B157" t="s">
        <v>282</v>
      </c>
      <c r="C157" s="1" t="s">
        <v>34</v>
      </c>
      <c r="D157" s="1"/>
      <c r="E157" s="1"/>
      <c r="R157" s="97" t="s">
        <v>1052</v>
      </c>
      <c r="S157" s="97" t="s">
        <v>1053</v>
      </c>
      <c r="T157" s="97" t="s">
        <v>1054</v>
      </c>
      <c r="U157" t="str">
        <f t="shared" si="8"/>
        <v>SIT Slovenian Tolar</v>
      </c>
    </row>
    <row r="158" spans="1:21">
      <c r="A158" s="5">
        <v>148</v>
      </c>
      <c r="B158" t="s">
        <v>283</v>
      </c>
      <c r="C158" s="1" t="s">
        <v>170</v>
      </c>
      <c r="D158" s="1"/>
      <c r="E158" s="1"/>
      <c r="Q158" s="62"/>
      <c r="R158" s="97" t="s">
        <v>1055</v>
      </c>
      <c r="S158" s="97" t="s">
        <v>1056</v>
      </c>
      <c r="T158" s="97" t="s">
        <v>1057</v>
      </c>
      <c r="U158" t="str">
        <f t="shared" si="8"/>
        <v>SKK Slovakian Krona</v>
      </c>
    </row>
    <row r="159" spans="1:21">
      <c r="A159" s="5">
        <v>149</v>
      </c>
      <c r="B159" t="s">
        <v>284</v>
      </c>
      <c r="C159" s="1" t="s">
        <v>35</v>
      </c>
      <c r="D159" s="1"/>
      <c r="E159" s="1"/>
      <c r="Q159" s="62"/>
      <c r="R159" s="97" t="s">
        <v>1058</v>
      </c>
      <c r="S159" s="97" t="s">
        <v>1059</v>
      </c>
      <c r="T159" s="97" t="s">
        <v>1059</v>
      </c>
      <c r="U159" t="str">
        <f t="shared" si="8"/>
        <v>SLL Sierra Leone Leone</v>
      </c>
    </row>
    <row r="160" spans="1:21">
      <c r="A160" s="5">
        <v>150</v>
      </c>
      <c r="B160" t="s">
        <v>285</v>
      </c>
      <c r="C160" s="1" t="s">
        <v>54</v>
      </c>
      <c r="D160" s="1"/>
      <c r="E160" s="1"/>
      <c r="Q160" s="62"/>
      <c r="R160" s="97" t="s">
        <v>1060</v>
      </c>
      <c r="S160" s="97" t="s">
        <v>1061</v>
      </c>
      <c r="T160" s="97" t="s">
        <v>1062</v>
      </c>
      <c r="U160" t="str">
        <f t="shared" si="8"/>
        <v>SOS Somalian Shilling</v>
      </c>
    </row>
    <row r="161" spans="1:21">
      <c r="A161" s="5">
        <v>151</v>
      </c>
      <c r="B161" t="s">
        <v>286</v>
      </c>
      <c r="C161" s="1" t="s">
        <v>36</v>
      </c>
      <c r="D161" s="1"/>
      <c r="E161" s="1"/>
      <c r="Q161" s="62"/>
      <c r="R161" s="97" t="s">
        <v>1063</v>
      </c>
      <c r="S161" s="97" t="s">
        <v>1064</v>
      </c>
      <c r="T161" s="97" t="s">
        <v>1065</v>
      </c>
      <c r="U161" t="str">
        <f t="shared" si="8"/>
        <v>SRG Surinam Guilder</v>
      </c>
    </row>
    <row r="162" spans="1:21">
      <c r="A162" s="5">
        <v>152</v>
      </c>
      <c r="B162" t="s">
        <v>287</v>
      </c>
      <c r="C162" s="1" t="s">
        <v>37</v>
      </c>
      <c r="D162" s="1"/>
      <c r="E162" s="1"/>
      <c r="F162" s="50"/>
      <c r="Q162" s="62"/>
      <c r="R162" s="97" t="s">
        <v>1066</v>
      </c>
      <c r="S162" s="97" t="s">
        <v>1067</v>
      </c>
      <c r="T162" s="97" t="s">
        <v>1068</v>
      </c>
      <c r="U162" t="str">
        <f t="shared" si="8"/>
        <v>STD Sao Tome / Principe Dobra</v>
      </c>
    </row>
    <row r="163" spans="1:21" ht="15">
      <c r="A163" s="5">
        <v>153</v>
      </c>
      <c r="B163" t="s">
        <v>288</v>
      </c>
      <c r="C163" s="53" t="s">
        <v>176</v>
      </c>
      <c r="D163" s="53"/>
      <c r="E163" s="53"/>
      <c r="F163" s="48"/>
      <c r="G163" s="50"/>
      <c r="H163" s="50"/>
      <c r="I163" s="50"/>
      <c r="R163" s="97" t="s">
        <v>1069</v>
      </c>
      <c r="S163" s="97" t="s">
        <v>1070</v>
      </c>
      <c r="T163" s="97" t="s">
        <v>1071</v>
      </c>
      <c r="U163" t="str">
        <f t="shared" si="8"/>
        <v>SVC El Salvador Colon</v>
      </c>
    </row>
    <row r="164" spans="1:21" ht="15" customHeight="1">
      <c r="A164" s="5">
        <v>154</v>
      </c>
      <c r="B164" t="s">
        <v>289</v>
      </c>
      <c r="C164" s="53" t="s">
        <v>38</v>
      </c>
      <c r="D164" s="53"/>
      <c r="E164" s="53"/>
      <c r="F164" s="50"/>
      <c r="G164" s="49"/>
      <c r="H164" s="49"/>
      <c r="I164" s="49"/>
      <c r="Q164" s="62"/>
      <c r="R164" s="97" t="s">
        <v>1072</v>
      </c>
      <c r="S164" s="97" t="s">
        <v>1073</v>
      </c>
      <c r="T164" s="97" t="s">
        <v>1074</v>
      </c>
      <c r="U164" t="str">
        <f t="shared" si="8"/>
        <v>SYP Syrian Pound</v>
      </c>
    </row>
    <row r="165" spans="1:21" ht="15">
      <c r="A165" s="5">
        <v>155</v>
      </c>
      <c r="B165" t="s">
        <v>290</v>
      </c>
      <c r="C165" s="53" t="s">
        <v>175</v>
      </c>
      <c r="D165" s="53"/>
      <c r="E165" s="53"/>
      <c r="F165" s="48"/>
      <c r="G165" s="50"/>
      <c r="H165" s="50"/>
      <c r="I165" s="50"/>
      <c r="Q165" s="62"/>
      <c r="R165" s="97" t="s">
        <v>1075</v>
      </c>
      <c r="S165" s="97" t="s">
        <v>1076</v>
      </c>
      <c r="T165" s="97" t="s">
        <v>1077</v>
      </c>
      <c r="U165" t="str">
        <f t="shared" si="8"/>
        <v>SZL Swaziland Lilangeni</v>
      </c>
    </row>
    <row r="166" spans="1:21" ht="15" customHeight="1">
      <c r="A166" s="5">
        <v>156</v>
      </c>
      <c r="B166" t="s">
        <v>291</v>
      </c>
      <c r="C166" s="53" t="s">
        <v>39</v>
      </c>
      <c r="D166" s="53"/>
      <c r="E166" s="53"/>
      <c r="F166" s="50"/>
      <c r="G166" s="49"/>
      <c r="H166" s="49"/>
      <c r="I166" s="49"/>
      <c r="R166" s="97" t="s">
        <v>1078</v>
      </c>
      <c r="S166" s="97" t="s">
        <v>1079</v>
      </c>
      <c r="T166" s="97" t="s">
        <v>1080</v>
      </c>
      <c r="U166" t="str">
        <f t="shared" si="8"/>
        <v>THB Thailand Baht</v>
      </c>
    </row>
    <row r="167" spans="1:21" ht="15">
      <c r="A167" s="5">
        <v>157</v>
      </c>
      <c r="B167" t="s">
        <v>337</v>
      </c>
      <c r="C167" s="53" t="s">
        <v>174</v>
      </c>
      <c r="D167" s="53"/>
      <c r="E167" s="53"/>
      <c r="F167" s="48"/>
      <c r="G167" s="50"/>
      <c r="H167" s="50"/>
      <c r="I167" s="50"/>
      <c r="Q167" s="67"/>
      <c r="R167" s="97" t="s">
        <v>1081</v>
      </c>
      <c r="S167" s="97" t="s">
        <v>1082</v>
      </c>
      <c r="T167" s="97" t="s">
        <v>1083</v>
      </c>
      <c r="U167" t="str">
        <f t="shared" si="8"/>
        <v>TJR Tajikistani Ruble</v>
      </c>
    </row>
    <row r="168" spans="1:21">
      <c r="A168" s="5">
        <v>158</v>
      </c>
      <c r="B168" t="s">
        <v>292</v>
      </c>
      <c r="C168" s="53" t="s">
        <v>40</v>
      </c>
      <c r="D168" s="53"/>
      <c r="E168" s="53"/>
      <c r="F168" s="50"/>
      <c r="G168" s="49"/>
      <c r="H168" s="49"/>
      <c r="I168" s="49"/>
      <c r="Q168" s="62"/>
      <c r="R168" s="97" t="s">
        <v>1084</v>
      </c>
      <c r="S168" s="97" t="s">
        <v>1085</v>
      </c>
      <c r="T168" s="97" t="s">
        <v>1086</v>
      </c>
      <c r="U168" t="str">
        <f t="shared" si="8"/>
        <v>TMM Turkmenistani Manat</v>
      </c>
    </row>
    <row r="169" spans="1:21" ht="15">
      <c r="A169" s="5">
        <v>159</v>
      </c>
      <c r="B169" t="s">
        <v>293</v>
      </c>
      <c r="C169" s="53" t="s">
        <v>173</v>
      </c>
      <c r="D169" s="53"/>
      <c r="E169" s="53"/>
      <c r="F169" s="48"/>
      <c r="G169" s="50"/>
      <c r="H169" s="50"/>
      <c r="I169" s="50"/>
      <c r="Q169" s="62"/>
      <c r="R169" s="97" t="s">
        <v>1087</v>
      </c>
      <c r="S169" s="97" t="s">
        <v>1088</v>
      </c>
      <c r="T169" s="97" t="s">
        <v>1089</v>
      </c>
      <c r="U169" t="str">
        <f t="shared" si="8"/>
        <v>TND Tunisian Dinar</v>
      </c>
    </row>
    <row r="170" spans="1:21">
      <c r="A170" s="5">
        <v>160</v>
      </c>
      <c r="B170" t="s">
        <v>294</v>
      </c>
      <c r="C170" s="53" t="s">
        <v>41</v>
      </c>
      <c r="D170" s="53"/>
      <c r="E170" s="53"/>
      <c r="F170" s="50"/>
      <c r="G170" s="49"/>
      <c r="H170" s="49"/>
      <c r="I170" s="49"/>
      <c r="R170" s="97" t="s">
        <v>1090</v>
      </c>
      <c r="S170" s="97" t="s">
        <v>1091</v>
      </c>
      <c r="T170" s="97" t="s">
        <v>1092</v>
      </c>
      <c r="U170" t="str">
        <f t="shared" ref="U170:U200" si="9">CONCATENATE(R170&amp;" "&amp;IF(Language=$B$11,S170,T170))</f>
        <v>TOP Tongan Pa'anga</v>
      </c>
    </row>
    <row r="171" spans="1:21" ht="15">
      <c r="A171" s="5">
        <v>161</v>
      </c>
      <c r="B171" t="s">
        <v>295</v>
      </c>
      <c r="C171" s="53" t="s">
        <v>177</v>
      </c>
      <c r="D171" s="53"/>
      <c r="E171" s="53"/>
      <c r="F171" s="48"/>
      <c r="G171" s="50"/>
      <c r="H171" s="50"/>
      <c r="I171" s="50"/>
      <c r="Q171" s="62"/>
      <c r="R171" s="97" t="s">
        <v>1093</v>
      </c>
      <c r="S171" s="97" t="s">
        <v>1094</v>
      </c>
      <c r="T171" s="97" t="s">
        <v>1094</v>
      </c>
      <c r="U171" t="str">
        <f t="shared" si="9"/>
        <v>TPE Timor Escudo</v>
      </c>
    </row>
    <row r="172" spans="1:21" ht="15" customHeight="1">
      <c r="A172" s="5">
        <v>162</v>
      </c>
      <c r="B172" t="s">
        <v>296</v>
      </c>
      <c r="C172" s="53" t="s">
        <v>158</v>
      </c>
      <c r="D172" s="53"/>
      <c r="E172" s="53"/>
      <c r="G172" s="49"/>
      <c r="H172" s="49"/>
      <c r="I172" s="49"/>
      <c r="Q172" s="62"/>
      <c r="R172" s="97" t="s">
        <v>1095</v>
      </c>
      <c r="S172" s="97" t="s">
        <v>1096</v>
      </c>
      <c r="T172" s="97" t="s">
        <v>1097</v>
      </c>
      <c r="U172" t="str">
        <f t="shared" si="9"/>
        <v>TRL Turkish Lira</v>
      </c>
    </row>
    <row r="173" spans="1:21">
      <c r="A173" s="5">
        <v>163</v>
      </c>
      <c r="B173" t="s">
        <v>297</v>
      </c>
      <c r="C173" s="1" t="s">
        <v>50</v>
      </c>
      <c r="D173" s="1"/>
      <c r="E173" s="1"/>
      <c r="R173" s="97" t="s">
        <v>1098</v>
      </c>
      <c r="S173" s="97" t="s">
        <v>1096</v>
      </c>
      <c r="T173" s="97" t="s">
        <v>1099</v>
      </c>
      <c r="U173" t="str">
        <f t="shared" si="9"/>
        <v>TRY New Turkish Lira</v>
      </c>
    </row>
    <row r="174" spans="1:21">
      <c r="A174" s="5">
        <v>164</v>
      </c>
      <c r="B174" t="s">
        <v>298</v>
      </c>
      <c r="C174" s="1" t="s">
        <v>42</v>
      </c>
      <c r="D174" s="1"/>
      <c r="E174" s="1"/>
      <c r="R174" s="97" t="s">
        <v>1100</v>
      </c>
      <c r="S174" s="97" t="s">
        <v>1101</v>
      </c>
      <c r="T174" s="97" t="s">
        <v>1102</v>
      </c>
      <c r="U174" t="str">
        <f t="shared" si="9"/>
        <v>TTD Trinidad and Tobago Dollar</v>
      </c>
    </row>
    <row r="175" spans="1:21">
      <c r="A175" s="5">
        <v>165</v>
      </c>
      <c r="B175" t="s">
        <v>299</v>
      </c>
      <c r="C175" s="1" t="s">
        <v>43</v>
      </c>
      <c r="D175" s="1"/>
      <c r="E175" s="1"/>
      <c r="R175" s="97" t="s">
        <v>1103</v>
      </c>
      <c r="S175" s="97" t="s">
        <v>1104</v>
      </c>
      <c r="T175" s="97" t="s">
        <v>1105</v>
      </c>
      <c r="U175" t="str">
        <f t="shared" si="9"/>
        <v>TWD New Taiwan Dollar</v>
      </c>
    </row>
    <row r="176" spans="1:21">
      <c r="A176" s="5">
        <v>166</v>
      </c>
      <c r="B176" t="s">
        <v>300</v>
      </c>
      <c r="C176" s="1" t="s">
        <v>51</v>
      </c>
      <c r="D176" s="1"/>
      <c r="E176" s="1"/>
      <c r="R176" s="97" t="s">
        <v>1106</v>
      </c>
      <c r="S176" s="97" t="s">
        <v>1107</v>
      </c>
      <c r="T176" s="97" t="s">
        <v>1108</v>
      </c>
      <c r="U176" t="str">
        <f t="shared" si="9"/>
        <v>TZS Tanzanian Shilling</v>
      </c>
    </row>
    <row r="177" spans="1:21" ht="89.25">
      <c r="A177" s="5">
        <v>167</v>
      </c>
      <c r="B177" s="64" t="s">
        <v>338</v>
      </c>
      <c r="C177" s="63" t="s">
        <v>44</v>
      </c>
      <c r="D177" s="1"/>
      <c r="E177" s="1"/>
      <c r="R177" s="97" t="s">
        <v>1109</v>
      </c>
      <c r="S177" s="97" t="s">
        <v>1110</v>
      </c>
      <c r="T177" s="97" t="s">
        <v>1111</v>
      </c>
      <c r="U177" t="str">
        <f t="shared" si="9"/>
        <v>UAH Ukrainian Hryvnia</v>
      </c>
    </row>
    <row r="178" spans="1:21">
      <c r="A178" s="5">
        <v>168</v>
      </c>
      <c r="B178" t="s">
        <v>301</v>
      </c>
      <c r="C178" s="1" t="s">
        <v>45</v>
      </c>
      <c r="D178" s="1"/>
      <c r="E178" s="1"/>
      <c r="R178" s="97" t="s">
        <v>1112</v>
      </c>
      <c r="S178" s="97"/>
      <c r="T178" s="97" t="s">
        <v>1113</v>
      </c>
      <c r="U178" t="str">
        <f t="shared" si="9"/>
        <v>UAK Ukrainian Karbowanez (old)</v>
      </c>
    </row>
    <row r="179" spans="1:21">
      <c r="A179" s="5">
        <v>169</v>
      </c>
      <c r="B179" t="s">
        <v>302</v>
      </c>
      <c r="C179" s="1" t="s">
        <v>52</v>
      </c>
      <c r="D179" s="1"/>
      <c r="E179" s="1"/>
      <c r="F179" s="50"/>
      <c r="R179" s="97" t="s">
        <v>1114</v>
      </c>
      <c r="S179" s="97" t="s">
        <v>1115</v>
      </c>
      <c r="T179" s="97" t="s">
        <v>1116</v>
      </c>
      <c r="U179" t="str">
        <f t="shared" si="9"/>
        <v>UGX Ugandan Shilling</v>
      </c>
    </row>
    <row r="180" spans="1:21" ht="12.75" customHeight="1">
      <c r="A180" s="5">
        <v>170</v>
      </c>
      <c r="B180" t="s">
        <v>303</v>
      </c>
      <c r="C180" s="53" t="s">
        <v>180</v>
      </c>
      <c r="D180" s="53"/>
      <c r="E180" s="53"/>
      <c r="F180" s="48"/>
      <c r="G180" s="50"/>
      <c r="H180" s="50"/>
      <c r="I180" s="50"/>
      <c r="R180" s="97" t="s">
        <v>1117</v>
      </c>
      <c r="S180" s="97" t="s">
        <v>1118</v>
      </c>
      <c r="T180" s="97" t="s">
        <v>1119</v>
      </c>
      <c r="U180" t="str">
        <f t="shared" si="9"/>
        <v>USDN (Internal) United States Dollar (5 Dec.)</v>
      </c>
    </row>
    <row r="181" spans="1:21" ht="15" customHeight="1">
      <c r="A181" s="5">
        <v>171</v>
      </c>
      <c r="B181" t="s">
        <v>304</v>
      </c>
      <c r="C181" s="53" t="s">
        <v>46</v>
      </c>
      <c r="D181" s="53"/>
      <c r="E181" s="53"/>
      <c r="F181" s="50"/>
      <c r="G181" s="49"/>
      <c r="H181" s="49"/>
      <c r="I181" s="49"/>
      <c r="R181" s="97" t="s">
        <v>1120</v>
      </c>
      <c r="S181" s="97" t="s">
        <v>1121</v>
      </c>
      <c r="T181" s="97" t="s">
        <v>1122</v>
      </c>
      <c r="U181" t="str">
        <f t="shared" si="9"/>
        <v>UYU Uruguayan Peso (new)</v>
      </c>
    </row>
    <row r="182" spans="1:21" ht="12.75" customHeight="1">
      <c r="A182" s="5">
        <v>172</v>
      </c>
      <c r="B182" t="s">
        <v>305</v>
      </c>
      <c r="C182" s="53" t="s">
        <v>172</v>
      </c>
      <c r="D182" s="53"/>
      <c r="E182" s="53"/>
      <c r="F182" s="48"/>
      <c r="G182" s="50"/>
      <c r="H182" s="50"/>
      <c r="I182" s="50"/>
      <c r="R182" s="97" t="s">
        <v>1123</v>
      </c>
      <c r="S182" s="97" t="s">
        <v>1124</v>
      </c>
      <c r="T182" s="97" t="s">
        <v>1125</v>
      </c>
      <c r="U182" t="str">
        <f t="shared" si="9"/>
        <v>UZS Uzbekistan Som</v>
      </c>
    </row>
    <row r="183" spans="1:21">
      <c r="A183" s="5">
        <v>173</v>
      </c>
      <c r="B183" t="s">
        <v>306</v>
      </c>
      <c r="C183" s="53" t="s">
        <v>47</v>
      </c>
      <c r="D183" s="53"/>
      <c r="E183" s="53"/>
      <c r="F183" s="50"/>
      <c r="G183" s="49"/>
      <c r="H183" s="49"/>
      <c r="I183" s="49"/>
      <c r="R183" s="97" t="s">
        <v>1126</v>
      </c>
      <c r="S183" s="97" t="s">
        <v>1127</v>
      </c>
      <c r="T183" s="97" t="s">
        <v>1128</v>
      </c>
      <c r="U183" t="str">
        <f t="shared" si="9"/>
        <v>VEB Venezuelan Bolivar</v>
      </c>
    </row>
    <row r="184" spans="1:21" ht="12.75" customHeight="1">
      <c r="A184" s="5">
        <v>174</v>
      </c>
      <c r="B184" t="s">
        <v>307</v>
      </c>
      <c r="C184" s="53" t="s">
        <v>181</v>
      </c>
      <c r="D184" s="53"/>
      <c r="E184" s="53"/>
      <c r="F184" s="48"/>
      <c r="G184" s="50"/>
      <c r="H184" s="50"/>
      <c r="I184" s="50"/>
      <c r="R184" s="97" t="s">
        <v>1129</v>
      </c>
      <c r="S184" s="97" t="s">
        <v>1130</v>
      </c>
      <c r="T184" s="97" t="s">
        <v>1131</v>
      </c>
      <c r="U184" t="str">
        <f t="shared" si="9"/>
        <v>VND Vietnamese Dong</v>
      </c>
    </row>
    <row r="185" spans="1:21" ht="15" customHeight="1">
      <c r="A185" s="5">
        <v>175</v>
      </c>
      <c r="B185" t="s">
        <v>308</v>
      </c>
      <c r="C185" s="53" t="s">
        <v>48</v>
      </c>
      <c r="D185" s="53"/>
      <c r="E185" s="53"/>
      <c r="F185" s="51"/>
      <c r="G185" s="49"/>
      <c r="H185" s="49"/>
      <c r="I185" s="49"/>
      <c r="R185" s="97" t="s">
        <v>1132</v>
      </c>
      <c r="S185" s="97" t="s">
        <v>1133</v>
      </c>
      <c r="T185" s="97" t="s">
        <v>1134</v>
      </c>
      <c r="U185" t="str">
        <f t="shared" si="9"/>
        <v>VUV Vanuatu Vatu</v>
      </c>
    </row>
    <row r="186" spans="1:21">
      <c r="A186" s="5">
        <v>176</v>
      </c>
      <c r="B186" t="s">
        <v>309</v>
      </c>
      <c r="C186" s="54" t="s">
        <v>53</v>
      </c>
      <c r="D186" s="54"/>
      <c r="E186" s="54"/>
      <c r="F186" s="50"/>
      <c r="G186" s="51"/>
      <c r="H186" s="51"/>
      <c r="I186" s="51"/>
      <c r="R186" s="97" t="s">
        <v>1135</v>
      </c>
      <c r="S186" s="97" t="s">
        <v>1136</v>
      </c>
      <c r="T186" s="97" t="s">
        <v>1137</v>
      </c>
      <c r="U186" t="str">
        <f t="shared" si="9"/>
        <v>WST Samoan Tala</v>
      </c>
    </row>
    <row r="187" spans="1:21">
      <c r="A187" s="5">
        <v>177</v>
      </c>
      <c r="B187" t="s">
        <v>310</v>
      </c>
      <c r="C187" s="53" t="s">
        <v>182</v>
      </c>
      <c r="D187" s="53"/>
      <c r="E187" s="53"/>
      <c r="F187" s="52"/>
      <c r="G187" s="50"/>
      <c r="H187" s="50"/>
      <c r="I187" s="50"/>
      <c r="R187" s="97" t="s">
        <v>1138</v>
      </c>
      <c r="S187" s="97" t="s">
        <v>1139</v>
      </c>
      <c r="T187" s="97" t="s">
        <v>1140</v>
      </c>
      <c r="U187" t="str">
        <f t="shared" si="9"/>
        <v>XAF Gabon CFA Franc BEAC</v>
      </c>
    </row>
    <row r="188" spans="1:21" ht="15.75" customHeight="1">
      <c r="A188" s="5">
        <v>178</v>
      </c>
      <c r="B188" t="s">
        <v>311</v>
      </c>
      <c r="C188" s="53" t="s">
        <v>159</v>
      </c>
      <c r="D188" s="53"/>
      <c r="E188" s="53"/>
      <c r="F188" s="52"/>
      <c r="G188" s="50"/>
      <c r="H188" s="50"/>
      <c r="I188" s="50"/>
      <c r="R188" s="97" t="s">
        <v>1141</v>
      </c>
      <c r="S188" s="97" t="s">
        <v>1142</v>
      </c>
      <c r="T188" s="97" t="s">
        <v>1143</v>
      </c>
      <c r="U188" t="str">
        <f t="shared" si="9"/>
        <v>XCD East Carribean Dollar</v>
      </c>
    </row>
    <row r="189" spans="1:21">
      <c r="A189" s="5">
        <v>179</v>
      </c>
      <c r="B189" t="s">
        <v>339</v>
      </c>
      <c r="C189" s="54" t="s">
        <v>160</v>
      </c>
      <c r="D189" s="54"/>
      <c r="E189" s="54"/>
      <c r="F189" s="53"/>
      <c r="G189" s="53"/>
      <c r="H189" s="53"/>
      <c r="I189" s="53"/>
      <c r="R189" s="97" t="s">
        <v>1144</v>
      </c>
      <c r="S189" s="97" t="s">
        <v>1145</v>
      </c>
      <c r="T189" s="97" t="s">
        <v>1145</v>
      </c>
      <c r="U189" t="str">
        <f t="shared" si="9"/>
        <v>XDS St. Christopher Dollar</v>
      </c>
    </row>
    <row r="190" spans="1:21" ht="89.25">
      <c r="A190" s="5">
        <v>180</v>
      </c>
      <c r="B190" s="65" t="s">
        <v>312</v>
      </c>
      <c r="C190" s="50" t="s">
        <v>161</v>
      </c>
      <c r="D190" s="53"/>
      <c r="E190" s="53"/>
      <c r="F190" s="53"/>
      <c r="G190" s="53"/>
      <c r="H190" s="53"/>
      <c r="I190" s="53"/>
      <c r="R190" s="97" t="s">
        <v>1146</v>
      </c>
      <c r="S190" s="97" t="s">
        <v>1147</v>
      </c>
      <c r="T190" s="97" t="s">
        <v>1148</v>
      </c>
      <c r="U190" t="str">
        <f t="shared" si="9"/>
        <v>XEU European Currency Unit (E.C.U.)</v>
      </c>
    </row>
    <row r="191" spans="1:21">
      <c r="A191" s="5">
        <v>181</v>
      </c>
      <c r="B191" t="s">
        <v>313</v>
      </c>
      <c r="C191" s="53" t="s">
        <v>171</v>
      </c>
      <c r="D191" s="53"/>
      <c r="E191" s="53"/>
      <c r="F191" s="52"/>
      <c r="G191" s="53"/>
      <c r="H191" s="53"/>
      <c r="I191" s="53"/>
      <c r="R191" s="97" t="s">
        <v>1149</v>
      </c>
      <c r="S191" s="97" t="s">
        <v>1150</v>
      </c>
      <c r="T191" s="97" t="s">
        <v>1151</v>
      </c>
      <c r="U191" t="str">
        <f t="shared" si="9"/>
        <v>XOF Benin CFA Franc BCEAO</v>
      </c>
    </row>
    <row r="192" spans="1:21" ht="38.25">
      <c r="A192" s="5">
        <v>182</v>
      </c>
      <c r="B192" s="65" t="s">
        <v>314</v>
      </c>
      <c r="C192" s="50" t="s">
        <v>162</v>
      </c>
      <c r="D192" s="53"/>
      <c r="E192" s="53"/>
      <c r="F192" s="52"/>
      <c r="G192" s="53"/>
      <c r="H192" s="53"/>
      <c r="I192" s="53"/>
      <c r="R192" s="97" t="s">
        <v>1152</v>
      </c>
      <c r="S192" s="97" t="s">
        <v>1153</v>
      </c>
      <c r="T192" s="97" t="s">
        <v>1153</v>
      </c>
      <c r="U192" t="str">
        <f t="shared" si="9"/>
        <v>XPF CFP Franc</v>
      </c>
    </row>
    <row r="193" spans="1:21">
      <c r="A193" s="5">
        <v>183</v>
      </c>
      <c r="B193" t="s">
        <v>315</v>
      </c>
      <c r="C193" s="53" t="s">
        <v>163</v>
      </c>
      <c r="D193" s="53"/>
      <c r="E193" s="53"/>
      <c r="G193" s="53"/>
      <c r="H193" s="53"/>
      <c r="I193" s="53"/>
      <c r="R193" s="97" t="s">
        <v>1154</v>
      </c>
      <c r="S193" s="97" t="s">
        <v>626</v>
      </c>
      <c r="T193" s="97" t="s">
        <v>1155</v>
      </c>
      <c r="U193" t="str">
        <f t="shared" si="9"/>
        <v>YEE Special currency EUR (Russia)</v>
      </c>
    </row>
    <row r="194" spans="1:21">
      <c r="A194" s="5">
        <v>184</v>
      </c>
      <c r="B194" s="65" t="s">
        <v>316</v>
      </c>
      <c r="C194" t="s">
        <v>164</v>
      </c>
      <c r="R194" s="97" t="s">
        <v>1156</v>
      </c>
      <c r="S194" s="97" t="s">
        <v>1157</v>
      </c>
      <c r="T194" s="97" t="s">
        <v>1158</v>
      </c>
      <c r="U194" t="str">
        <f t="shared" si="9"/>
        <v>YER Yemeni Ryal</v>
      </c>
    </row>
    <row r="195" spans="1:21">
      <c r="A195" s="5">
        <v>185</v>
      </c>
      <c r="B195" t="s">
        <v>317</v>
      </c>
      <c r="C195" t="s">
        <v>165</v>
      </c>
      <c r="R195" s="97" t="s">
        <v>1159</v>
      </c>
      <c r="S195" s="97" t="s">
        <v>626</v>
      </c>
      <c r="T195" s="97" t="s">
        <v>1160</v>
      </c>
      <c r="U195" t="str">
        <f t="shared" si="9"/>
        <v>YEU Special currency USD (Russia)</v>
      </c>
    </row>
    <row r="196" spans="1:21">
      <c r="A196" s="5">
        <v>186</v>
      </c>
      <c r="B196" s="65" t="s">
        <v>318</v>
      </c>
      <c r="C196" s="32" t="s">
        <v>183</v>
      </c>
      <c r="R196" s="97" t="s">
        <v>1161</v>
      </c>
      <c r="S196" s="97" t="s">
        <v>1162</v>
      </c>
      <c r="T196" s="97" t="s">
        <v>1163</v>
      </c>
      <c r="U196" t="str">
        <f t="shared" si="9"/>
        <v>YUM New Yugoslavian Dinar</v>
      </c>
    </row>
    <row r="197" spans="1:21">
      <c r="A197" s="5">
        <v>187</v>
      </c>
      <c r="B197" t="s">
        <v>319</v>
      </c>
      <c r="C197" s="32" t="s">
        <v>184</v>
      </c>
      <c r="R197" s="97" t="s">
        <v>1164</v>
      </c>
      <c r="S197" s="97" t="s">
        <v>1165</v>
      </c>
      <c r="T197" s="97" t="s">
        <v>1166</v>
      </c>
      <c r="U197" t="str">
        <f t="shared" si="9"/>
        <v>ZAR South African Rand</v>
      </c>
    </row>
    <row r="198" spans="1:21">
      <c r="A198" s="5">
        <v>188</v>
      </c>
      <c r="B198" s="65" t="s">
        <v>320</v>
      </c>
      <c r="C198" t="s">
        <v>185</v>
      </c>
      <c r="R198" s="97" t="s">
        <v>1167</v>
      </c>
      <c r="S198" s="97" t="s">
        <v>1168</v>
      </c>
      <c r="T198" s="97" t="s">
        <v>1169</v>
      </c>
      <c r="U198" t="str">
        <f t="shared" si="9"/>
        <v>ZMK Zambian Kwacha</v>
      </c>
    </row>
    <row r="199" spans="1:21">
      <c r="A199" s="5">
        <v>189</v>
      </c>
      <c r="B199" t="s">
        <v>321</v>
      </c>
      <c r="C199" t="s">
        <v>186</v>
      </c>
      <c r="R199" s="97" t="s">
        <v>1170</v>
      </c>
      <c r="S199" s="97" t="s">
        <v>1171</v>
      </c>
      <c r="T199" s="97" t="s">
        <v>1171</v>
      </c>
      <c r="U199" t="str">
        <f t="shared" si="9"/>
        <v>ZRN Zaire</v>
      </c>
    </row>
    <row r="200" spans="1:21">
      <c r="A200" s="5">
        <v>190</v>
      </c>
      <c r="B200" s="32" t="s">
        <v>235</v>
      </c>
      <c r="C200" s="32" t="s">
        <v>234</v>
      </c>
      <c r="R200" s="97" t="s">
        <v>1172</v>
      </c>
      <c r="S200" s="97" t="s">
        <v>1173</v>
      </c>
      <c r="T200" s="97" t="s">
        <v>1174</v>
      </c>
      <c r="U200" t="str">
        <f t="shared" si="9"/>
        <v>ZWD Zimbabwean Dollar</v>
      </c>
    </row>
    <row r="201" spans="1:21">
      <c r="A201" s="5">
        <v>191</v>
      </c>
      <c r="B201" s="32" t="s">
        <v>547</v>
      </c>
      <c r="C201" s="32" t="s">
        <v>190</v>
      </c>
    </row>
    <row r="202" spans="1:21">
      <c r="A202" s="5">
        <v>192</v>
      </c>
      <c r="B202" s="32" t="s">
        <v>199</v>
      </c>
      <c r="C202" s="32" t="s">
        <v>196</v>
      </c>
    </row>
    <row r="203" spans="1:21">
      <c r="A203" s="5">
        <v>193</v>
      </c>
      <c r="B203" s="32" t="s">
        <v>200</v>
      </c>
      <c r="C203" s="32" t="s">
        <v>197</v>
      </c>
    </row>
    <row r="204" spans="1:21">
      <c r="A204" s="5">
        <v>194</v>
      </c>
      <c r="B204" s="32" t="s">
        <v>201</v>
      </c>
      <c r="C204" s="32" t="s">
        <v>198</v>
      </c>
    </row>
    <row r="205" spans="1:21">
      <c r="A205" s="5">
        <v>195</v>
      </c>
      <c r="B205" s="32" t="s">
        <v>1304</v>
      </c>
      <c r="C205" s="32" t="s">
        <v>1305</v>
      </c>
    </row>
    <row r="206" spans="1:21">
      <c r="A206" s="5">
        <v>196</v>
      </c>
      <c r="B206" s="32" t="s">
        <v>571</v>
      </c>
      <c r="C206" s="32" t="s">
        <v>570</v>
      </c>
    </row>
    <row r="207" spans="1:21">
      <c r="A207" s="5">
        <v>197</v>
      </c>
      <c r="B207" s="32" t="s">
        <v>348</v>
      </c>
      <c r="C207" t="s">
        <v>347</v>
      </c>
    </row>
    <row r="208" spans="1:21">
      <c r="A208" s="5">
        <v>198</v>
      </c>
      <c r="B208" s="32" t="s">
        <v>1314</v>
      </c>
      <c r="C208" s="32" t="s">
        <v>1315</v>
      </c>
    </row>
    <row r="209" spans="1:3">
      <c r="A209" s="5">
        <v>199</v>
      </c>
      <c r="B209" s="32" t="s">
        <v>1309</v>
      </c>
      <c r="C209" s="32" t="s">
        <v>83</v>
      </c>
    </row>
    <row r="210" spans="1:3">
      <c r="A210" s="5">
        <v>200</v>
      </c>
      <c r="B210" s="32" t="s">
        <v>1201</v>
      </c>
      <c r="C210" s="32" t="s">
        <v>1202</v>
      </c>
    </row>
    <row r="211" spans="1:3">
      <c r="A211" s="5">
        <v>201</v>
      </c>
      <c r="B211" s="32" t="s">
        <v>1316</v>
      </c>
      <c r="C211" s="32" t="s">
        <v>1317</v>
      </c>
    </row>
    <row r="212" spans="1:3">
      <c r="A212" s="5">
        <v>202</v>
      </c>
      <c r="B212" s="32" t="s">
        <v>585</v>
      </c>
      <c r="C212" s="32" t="s">
        <v>587</v>
      </c>
    </row>
    <row r="213" spans="1:3">
      <c r="A213" s="5">
        <v>203</v>
      </c>
      <c r="B213" t="s">
        <v>349</v>
      </c>
      <c r="C213" t="s">
        <v>248</v>
      </c>
    </row>
    <row r="214" spans="1:3">
      <c r="A214" s="5">
        <v>204</v>
      </c>
      <c r="B214" t="s">
        <v>351</v>
      </c>
      <c r="C214" t="s">
        <v>351</v>
      </c>
    </row>
    <row r="215" spans="1:3">
      <c r="A215" s="5">
        <v>205</v>
      </c>
      <c r="B215" s="32" t="s">
        <v>538</v>
      </c>
      <c r="C215" s="32" t="s">
        <v>537</v>
      </c>
    </row>
    <row r="216" spans="1:3">
      <c r="A216" s="5">
        <v>206</v>
      </c>
      <c r="B216" s="32" t="s">
        <v>577</v>
      </c>
      <c r="C216" s="32" t="s">
        <v>578</v>
      </c>
    </row>
    <row r="217" spans="1:3">
      <c r="A217" s="5">
        <v>207</v>
      </c>
      <c r="B217" s="75" t="s">
        <v>583</v>
      </c>
      <c r="C217" s="75" t="s">
        <v>584</v>
      </c>
    </row>
    <row r="218" spans="1:3">
      <c r="A218" s="5">
        <v>208</v>
      </c>
      <c r="B218" s="32" t="s">
        <v>540</v>
      </c>
      <c r="C218" s="32" t="s">
        <v>539</v>
      </c>
    </row>
    <row r="219" spans="1:3">
      <c r="A219" s="5">
        <v>209</v>
      </c>
      <c r="B219" s="32" t="s">
        <v>542</v>
      </c>
      <c r="C219" s="32" t="s">
        <v>541</v>
      </c>
    </row>
    <row r="220" spans="1:3">
      <c r="A220" s="5">
        <v>210</v>
      </c>
      <c r="B220" s="32" t="s">
        <v>544</v>
      </c>
      <c r="C220" s="32" t="s">
        <v>543</v>
      </c>
    </row>
    <row r="221" spans="1:3">
      <c r="A221" s="5">
        <v>211</v>
      </c>
      <c r="B221" s="32" t="s">
        <v>546</v>
      </c>
      <c r="C221" t="s">
        <v>545</v>
      </c>
    </row>
    <row r="222" spans="1:3">
      <c r="A222" s="5">
        <v>212</v>
      </c>
      <c r="B222" s="32" t="s">
        <v>1299</v>
      </c>
      <c r="C222" s="32" t="s">
        <v>1300</v>
      </c>
    </row>
    <row r="223" spans="1:3">
      <c r="A223" s="5">
        <v>213</v>
      </c>
      <c r="B223" s="32" t="s">
        <v>550</v>
      </c>
      <c r="C223" s="32" t="s">
        <v>551</v>
      </c>
    </row>
    <row r="224" spans="1:3">
      <c r="A224" s="5">
        <v>214</v>
      </c>
      <c r="B224" s="32" t="s">
        <v>549</v>
      </c>
      <c r="C224" s="32" t="s">
        <v>548</v>
      </c>
    </row>
    <row r="225" spans="1:3">
      <c r="A225" s="5">
        <v>215</v>
      </c>
      <c r="B225" s="32" t="s">
        <v>553</v>
      </c>
      <c r="C225" s="32" t="s">
        <v>552</v>
      </c>
    </row>
    <row r="226" spans="1:3">
      <c r="A226" s="5">
        <v>216</v>
      </c>
      <c r="B226" s="32" t="s">
        <v>1215</v>
      </c>
      <c r="C226" s="32" t="s">
        <v>1216</v>
      </c>
    </row>
    <row r="227" spans="1:3">
      <c r="A227" s="5">
        <v>217</v>
      </c>
      <c r="B227" s="32" t="s">
        <v>554</v>
      </c>
      <c r="C227" t="s">
        <v>535</v>
      </c>
    </row>
    <row r="228" spans="1:3">
      <c r="A228" s="5">
        <v>218</v>
      </c>
      <c r="B228" s="32" t="s">
        <v>557</v>
      </c>
      <c r="C228" t="s">
        <v>536</v>
      </c>
    </row>
    <row r="229" spans="1:3">
      <c r="A229" s="5">
        <v>219</v>
      </c>
      <c r="B229" s="32" t="s">
        <v>561</v>
      </c>
      <c r="C229" s="32" t="s">
        <v>558</v>
      </c>
    </row>
    <row r="230" spans="1:3">
      <c r="A230" s="5">
        <v>220</v>
      </c>
      <c r="B230" s="32" t="s">
        <v>560</v>
      </c>
      <c r="C230" s="32" t="s">
        <v>559</v>
      </c>
    </row>
    <row r="231" spans="1:3">
      <c r="A231" s="5">
        <v>221</v>
      </c>
      <c r="B231" s="32" t="s">
        <v>563</v>
      </c>
      <c r="C231" s="32" t="s">
        <v>562</v>
      </c>
    </row>
    <row r="232" spans="1:3">
      <c r="A232" s="5">
        <v>222</v>
      </c>
      <c r="B232" s="32" t="s">
        <v>564</v>
      </c>
      <c r="C232" s="32" t="s">
        <v>565</v>
      </c>
    </row>
    <row r="233" spans="1:3">
      <c r="A233" s="5">
        <v>223</v>
      </c>
      <c r="B233" s="32" t="s">
        <v>566</v>
      </c>
      <c r="C233" s="32" t="s">
        <v>249</v>
      </c>
    </row>
    <row r="234" spans="1:3">
      <c r="A234" s="5">
        <v>224</v>
      </c>
      <c r="B234" s="32" t="s">
        <v>567</v>
      </c>
      <c r="C234" t="s">
        <v>250</v>
      </c>
    </row>
    <row r="235" spans="1:3" ht="38.25">
      <c r="A235" s="5">
        <v>225</v>
      </c>
      <c r="B235" s="76" t="s">
        <v>568</v>
      </c>
      <c r="C235" s="75" t="s">
        <v>569</v>
      </c>
    </row>
    <row r="236" spans="1:3">
      <c r="A236" s="5">
        <v>226</v>
      </c>
      <c r="B236" s="32" t="s">
        <v>1188</v>
      </c>
      <c r="C236" s="32" t="s">
        <v>1189</v>
      </c>
    </row>
    <row r="237" spans="1:3">
      <c r="A237" s="5">
        <v>227</v>
      </c>
      <c r="B237" s="32" t="s">
        <v>574</v>
      </c>
      <c r="C237" s="32" t="s">
        <v>573</v>
      </c>
    </row>
    <row r="238" spans="1:3">
      <c r="A238" s="5">
        <v>228</v>
      </c>
      <c r="B238" s="32" t="s">
        <v>582</v>
      </c>
      <c r="C238" s="32" t="s">
        <v>581</v>
      </c>
    </row>
    <row r="239" spans="1:3">
      <c r="A239" s="5">
        <v>229</v>
      </c>
      <c r="B239" s="32" t="s">
        <v>586</v>
      </c>
      <c r="C239" s="32" t="s">
        <v>588</v>
      </c>
    </row>
    <row r="240" spans="1:3">
      <c r="A240" s="5">
        <v>230</v>
      </c>
      <c r="B240" s="32" t="s">
        <v>590</v>
      </c>
      <c r="C240" s="32" t="s">
        <v>589</v>
      </c>
    </row>
    <row r="241" spans="1:3">
      <c r="A241" s="5">
        <v>231</v>
      </c>
      <c r="B241" s="32" t="s">
        <v>600</v>
      </c>
      <c r="C241" s="32" t="s">
        <v>599</v>
      </c>
    </row>
    <row r="242" spans="1:3">
      <c r="A242" s="5">
        <v>232</v>
      </c>
      <c r="B242" s="32" t="s">
        <v>594</v>
      </c>
      <c r="C242" s="32" t="s">
        <v>591</v>
      </c>
    </row>
    <row r="243" spans="1:3">
      <c r="A243" s="5">
        <v>233</v>
      </c>
      <c r="B243" s="32" t="s">
        <v>595</v>
      </c>
      <c r="C243" s="32" t="s">
        <v>592</v>
      </c>
    </row>
    <row r="244" spans="1:3">
      <c r="A244" s="5">
        <v>234</v>
      </c>
      <c r="B244" s="32" t="s">
        <v>596</v>
      </c>
      <c r="C244" s="32" t="s">
        <v>593</v>
      </c>
    </row>
    <row r="245" spans="1:3">
      <c r="A245" s="5">
        <v>235</v>
      </c>
      <c r="B245" s="32" t="s">
        <v>602</v>
      </c>
      <c r="C245" t="s">
        <v>601</v>
      </c>
    </row>
    <row r="246" spans="1:3">
      <c r="A246" s="5">
        <v>236</v>
      </c>
      <c r="B246" s="32" t="s">
        <v>598</v>
      </c>
      <c r="C246" s="32" t="s">
        <v>254</v>
      </c>
    </row>
    <row r="247" spans="1:3">
      <c r="A247" s="5">
        <v>237</v>
      </c>
      <c r="B247" s="32" t="s">
        <v>604</v>
      </c>
      <c r="C247" s="32" t="s">
        <v>603</v>
      </c>
    </row>
    <row r="248" spans="1:3">
      <c r="A248" s="5">
        <v>238</v>
      </c>
      <c r="B248" s="32" t="s">
        <v>606</v>
      </c>
      <c r="C248" s="32" t="s">
        <v>605</v>
      </c>
    </row>
    <row r="249" spans="1:3">
      <c r="A249" s="5">
        <v>239</v>
      </c>
      <c r="B249" s="32" t="s">
        <v>619</v>
      </c>
      <c r="C249" s="32" t="s">
        <v>620</v>
      </c>
    </row>
    <row r="250" spans="1:3">
      <c r="A250" s="5">
        <v>240</v>
      </c>
      <c r="B250" s="32" t="s">
        <v>608</v>
      </c>
      <c r="C250" s="32" t="s">
        <v>607</v>
      </c>
    </row>
    <row r="251" spans="1:3" ht="25.5">
      <c r="A251" s="5">
        <v>241</v>
      </c>
      <c r="B251" s="75" t="s">
        <v>618</v>
      </c>
      <c r="C251" s="75" t="s">
        <v>617</v>
      </c>
    </row>
    <row r="252" spans="1:3">
      <c r="A252" s="5">
        <v>242</v>
      </c>
      <c r="B252" s="32" t="s">
        <v>610</v>
      </c>
      <c r="C252" s="32" t="s">
        <v>609</v>
      </c>
    </row>
    <row r="253" spans="1:3">
      <c r="A253" s="5">
        <v>243</v>
      </c>
      <c r="B253" s="32" t="s">
        <v>613</v>
      </c>
      <c r="C253" s="32" t="s">
        <v>611</v>
      </c>
    </row>
    <row r="254" spans="1:3">
      <c r="A254" s="5">
        <v>244</v>
      </c>
      <c r="B254" s="32" t="s">
        <v>614</v>
      </c>
      <c r="C254" s="32" t="s">
        <v>612</v>
      </c>
    </row>
    <row r="255" spans="1:3">
      <c r="A255" s="5">
        <v>245</v>
      </c>
      <c r="B255" s="32" t="s">
        <v>615</v>
      </c>
      <c r="C255" s="32" t="s">
        <v>616</v>
      </c>
    </row>
    <row r="256" spans="1:3">
      <c r="A256" s="5">
        <v>246</v>
      </c>
      <c r="B256" s="32" t="s">
        <v>624</v>
      </c>
      <c r="C256" s="32" t="s">
        <v>623</v>
      </c>
    </row>
    <row r="257" spans="1:5">
      <c r="A257" s="5">
        <v>247</v>
      </c>
      <c r="B257" s="32" t="s">
        <v>1204</v>
      </c>
      <c r="C257" s="32" t="s">
        <v>1203</v>
      </c>
    </row>
    <row r="258" spans="1:5">
      <c r="A258" s="5">
        <v>248</v>
      </c>
      <c r="B258" s="32" t="s">
        <v>1217</v>
      </c>
      <c r="C258" s="32" t="s">
        <v>1218</v>
      </c>
    </row>
    <row r="259" spans="1:5">
      <c r="A259" s="5">
        <v>249</v>
      </c>
      <c r="B259" s="32" t="s">
        <v>1239</v>
      </c>
      <c r="C259" s="32" t="s">
        <v>1236</v>
      </c>
    </row>
    <row r="260" spans="1:5">
      <c r="A260" s="5">
        <v>250</v>
      </c>
      <c r="B260" s="32" t="s">
        <v>1240</v>
      </c>
      <c r="C260" s="32" t="s">
        <v>1241</v>
      </c>
    </row>
    <row r="261" spans="1:5">
      <c r="A261" s="5">
        <v>251</v>
      </c>
      <c r="B261" s="32" t="s">
        <v>1242</v>
      </c>
      <c r="C261" s="32" t="s">
        <v>1243</v>
      </c>
    </row>
    <row r="262" spans="1:5">
      <c r="A262" s="5">
        <v>252</v>
      </c>
      <c r="B262" s="32" t="s">
        <v>1244</v>
      </c>
      <c r="C262" s="32" t="s">
        <v>1245</v>
      </c>
    </row>
    <row r="263" spans="1:5">
      <c r="A263" s="5">
        <v>253</v>
      </c>
      <c r="B263" s="32" t="s">
        <v>1266</v>
      </c>
      <c r="C263" s="32" t="s">
        <v>1267</v>
      </c>
    </row>
    <row r="264" spans="1:5">
      <c r="A264" s="5">
        <v>254</v>
      </c>
      <c r="B264" s="3" t="s">
        <v>1295</v>
      </c>
      <c r="C264" s="3" t="s">
        <v>1298</v>
      </c>
    </row>
    <row r="265" spans="1:5">
      <c r="A265" s="5">
        <v>255</v>
      </c>
      <c r="B265" s="32" t="s">
        <v>1255</v>
      </c>
      <c r="C265" s="32" t="s">
        <v>1256</v>
      </c>
    </row>
    <row r="266" spans="1:5">
      <c r="A266" s="5">
        <v>256</v>
      </c>
      <c r="B266" s="32" t="s">
        <v>1271</v>
      </c>
      <c r="C266" s="32" t="s">
        <v>1303</v>
      </c>
    </row>
    <row r="267" spans="1:5">
      <c r="A267" s="5">
        <v>257</v>
      </c>
      <c r="B267" t="s">
        <v>1259</v>
      </c>
      <c r="C267" t="s">
        <v>1258</v>
      </c>
    </row>
    <row r="268" spans="1:5" ht="38.25">
      <c r="A268" s="5">
        <v>258</v>
      </c>
      <c r="B268" s="75" t="s">
        <v>1265</v>
      </c>
      <c r="C268" s="71" t="s">
        <v>1264</v>
      </c>
    </row>
    <row r="269" spans="1:5" ht="25.5">
      <c r="A269" s="5">
        <v>259</v>
      </c>
      <c r="B269" s="63" t="s">
        <v>1260</v>
      </c>
      <c r="C269" s="71" t="s">
        <v>1261</v>
      </c>
    </row>
    <row r="270" spans="1:5">
      <c r="A270" s="5">
        <v>260</v>
      </c>
      <c r="B270" t="s">
        <v>1262</v>
      </c>
      <c r="C270" s="71" t="s">
        <v>1263</v>
      </c>
    </row>
    <row r="271" spans="1:5">
      <c r="A271" s="5">
        <v>261</v>
      </c>
      <c r="B271" s="32" t="s">
        <v>1269</v>
      </c>
      <c r="C271" s="42" t="s">
        <v>1270</v>
      </c>
    </row>
    <row r="272" spans="1:5">
      <c r="A272" s="5">
        <v>262</v>
      </c>
      <c r="B272" s="32" t="s">
        <v>1246</v>
      </c>
      <c r="C272" s="32" t="s">
        <v>1246</v>
      </c>
      <c r="E272" t="str">
        <f>$B$3</f>
        <v>Please select!</v>
      </c>
    </row>
    <row r="273" spans="1:5">
      <c r="A273" s="5">
        <v>263</v>
      </c>
      <c r="B273" s="32" t="s">
        <v>1257</v>
      </c>
      <c r="C273" s="32" t="s">
        <v>1257</v>
      </c>
      <c r="E273" t="str">
        <f>HLOOKUP(Language,Translation,263)</f>
        <v>SOC 2</v>
      </c>
    </row>
    <row r="274" spans="1:5">
      <c r="A274" s="5">
        <v>264</v>
      </c>
      <c r="B274" s="32" t="s">
        <v>1268</v>
      </c>
      <c r="C274" s="32" t="s">
        <v>1268</v>
      </c>
      <c r="E274" t="str">
        <f>HLOOKUP(Language,Translation,264)</f>
        <v>ISAE 3402</v>
      </c>
    </row>
    <row r="275" spans="1:5">
      <c r="A275" s="5">
        <v>265</v>
      </c>
      <c r="B275" s="32" t="s">
        <v>1247</v>
      </c>
      <c r="C275" s="32" t="s">
        <v>1248</v>
      </c>
      <c r="E275" t="str">
        <f>HLOOKUP(Language,Translation,265)</f>
        <v>IT Basic Protection BSI</v>
      </c>
    </row>
    <row r="276" spans="1:5">
      <c r="A276" s="5">
        <v>266</v>
      </c>
      <c r="B276" s="32" t="s">
        <v>1276</v>
      </c>
      <c r="C276" s="32" t="s">
        <v>1277</v>
      </c>
      <c r="E276" t="str">
        <f>HLOOKUP(Language,Translation,266)</f>
        <v>No further process</v>
      </c>
    </row>
    <row r="277" spans="1:5">
      <c r="A277" s="5">
        <v>267</v>
      </c>
      <c r="B277" s="32" t="s">
        <v>1301</v>
      </c>
      <c r="C277" s="32" t="s">
        <v>1302</v>
      </c>
    </row>
    <row r="278" spans="1:5">
      <c r="A278" s="5">
        <v>268</v>
      </c>
      <c r="B278" s="32" t="s">
        <v>1281</v>
      </c>
      <c r="C278" s="32" t="s">
        <v>1283</v>
      </c>
    </row>
    <row r="279" spans="1:5">
      <c r="A279" s="5">
        <v>269</v>
      </c>
      <c r="B279" s="32" t="s">
        <v>1282</v>
      </c>
      <c r="C279" t="s">
        <v>1284</v>
      </c>
    </row>
    <row r="280" spans="1:5">
      <c r="A280" s="5">
        <v>270</v>
      </c>
      <c r="B280" s="32" t="s">
        <v>1290</v>
      </c>
      <c r="C280" s="32" t="s">
        <v>1291</v>
      </c>
    </row>
    <row r="281" spans="1:5">
      <c r="A281" s="5">
        <v>271</v>
      </c>
      <c r="B281" s="32" t="s">
        <v>1306</v>
      </c>
      <c r="C281" t="s">
        <v>1307</v>
      </c>
    </row>
    <row r="282" spans="1:5">
      <c r="A282" s="5">
        <v>272</v>
      </c>
      <c r="B282" s="32" t="s">
        <v>1310</v>
      </c>
      <c r="C282" s="32" t="s">
        <v>1311</v>
      </c>
    </row>
    <row r="283" spans="1:5">
      <c r="A283" s="5">
        <v>273</v>
      </c>
      <c r="B283" s="32" t="s">
        <v>1312</v>
      </c>
      <c r="C283" s="32" t="s">
        <v>1313</v>
      </c>
    </row>
    <row r="284" spans="1:5" ht="26.25" customHeight="1">
      <c r="A284" s="5">
        <v>274</v>
      </c>
      <c r="B284" s="75" t="s">
        <v>1322</v>
      </c>
      <c r="C284" s="75" t="s">
        <v>1323</v>
      </c>
    </row>
    <row r="285" spans="1:5">
      <c r="A285" s="5">
        <v>275</v>
      </c>
      <c r="B285" s="32" t="s">
        <v>1325</v>
      </c>
      <c r="C285" s="32" t="s">
        <v>1326</v>
      </c>
    </row>
    <row r="286" spans="1:5">
      <c r="A286" s="5">
        <v>276</v>
      </c>
      <c r="B286" s="32" t="s">
        <v>1324</v>
      </c>
      <c r="C286" s="32" t="s">
        <v>1327</v>
      </c>
    </row>
    <row r="287" spans="1:5">
      <c r="A287" s="5">
        <v>277</v>
      </c>
      <c r="B287" s="75" t="s">
        <v>1328</v>
      </c>
      <c r="C287" s="75" t="s">
        <v>1329</v>
      </c>
    </row>
    <row r="288" spans="1:5">
      <c r="A288" s="5">
        <v>278</v>
      </c>
      <c r="B288" t="s">
        <v>1334</v>
      </c>
      <c r="C288" s="32" t="s">
        <v>1333</v>
      </c>
    </row>
    <row r="289" spans="1:3">
      <c r="A289" s="5">
        <v>279</v>
      </c>
      <c r="B289" s="32" t="s">
        <v>1339</v>
      </c>
      <c r="C289" s="32" t="s">
        <v>1340</v>
      </c>
    </row>
    <row r="290" spans="1:3">
      <c r="A290" s="5">
        <v>280</v>
      </c>
      <c r="B290" s="32" t="s">
        <v>1335</v>
      </c>
      <c r="C290" s="32" t="s">
        <v>1336</v>
      </c>
    </row>
    <row r="291" spans="1:3">
      <c r="A291" s="5">
        <v>281</v>
      </c>
      <c r="B291" s="32" t="s">
        <v>1337</v>
      </c>
      <c r="C291" s="134" t="s">
        <v>1338</v>
      </c>
    </row>
    <row r="292" spans="1:3">
      <c r="A292" s="5">
        <v>282</v>
      </c>
    </row>
    <row r="293" spans="1:3">
      <c r="A293" s="5">
        <v>283</v>
      </c>
    </row>
    <row r="294" spans="1:3">
      <c r="A294" s="5">
        <v>284</v>
      </c>
    </row>
    <row r="295" spans="1:3">
      <c r="A295" s="5">
        <v>285</v>
      </c>
    </row>
    <row r="296" spans="1:3">
      <c r="A296" s="5">
        <v>286</v>
      </c>
    </row>
    <row r="297" spans="1:3">
      <c r="A297" s="5">
        <v>287</v>
      </c>
    </row>
    <row r="298" spans="1:3">
      <c r="A298" s="5">
        <v>288</v>
      </c>
    </row>
    <row r="299" spans="1:3">
      <c r="A299" s="5">
        <v>289</v>
      </c>
    </row>
    <row r="300" spans="1:3">
      <c r="A300" s="5">
        <v>290</v>
      </c>
    </row>
    <row r="301" spans="1:3">
      <c r="A301" s="5">
        <v>291</v>
      </c>
    </row>
    <row r="302" spans="1:3">
      <c r="A302" s="5">
        <v>292</v>
      </c>
    </row>
    <row r="303" spans="1:3">
      <c r="A303" s="5">
        <v>293</v>
      </c>
    </row>
    <row r="304" spans="1:3">
      <c r="A304" s="5">
        <v>294</v>
      </c>
    </row>
    <row r="305" spans="1:1">
      <c r="A305" s="5">
        <v>295</v>
      </c>
    </row>
    <row r="306" spans="1:1">
      <c r="A306" s="5">
        <v>296</v>
      </c>
    </row>
    <row r="307" spans="1:1">
      <c r="A307" s="5">
        <v>297</v>
      </c>
    </row>
    <row r="308" spans="1:1">
      <c r="A308" s="5">
        <v>298</v>
      </c>
    </row>
    <row r="309" spans="1:1">
      <c r="A309" s="5">
        <v>299</v>
      </c>
    </row>
    <row r="310" spans="1:1">
      <c r="A310" s="5">
        <v>300</v>
      </c>
    </row>
  </sheetData>
  <mergeCells count="1">
    <mergeCell ref="N6:O6"/>
  </mergeCells>
  <conditionalFormatting sqref="N4">
    <cfRule type="cellIs" dxfId="5" priority="7" stopIfTrue="1" operator="equal">
      <formula>"The total number of points is not sufficient."</formula>
    </cfRule>
    <cfRule type="cellIs" dxfId="4" priority="8" stopIfTrue="1" operator="equal">
      <formula>"The total number of points is sufficient."</formula>
    </cfRule>
  </conditionalFormatting>
  <conditionalFormatting sqref="O4">
    <cfRule type="cellIs" dxfId="3" priority="5" stopIfTrue="1" operator="equal">
      <formula>"Dealbreaker"</formula>
    </cfRule>
    <cfRule type="cellIs" dxfId="2" priority="6" stopIfTrue="1" operator="equal">
      <formula>"All dealbreaker passed"</formula>
    </cfRule>
  </conditionalFormatting>
  <conditionalFormatting sqref="N6">
    <cfRule type="cellIs" dxfId="1" priority="1" stopIfTrue="1" operator="equal">
      <formula>HLOOKUP(Language,Translation,244)</formula>
    </cfRule>
    <cfRule type="cellIs" dxfId="0" priority="2" stopIfTrue="1" operator="equal">
      <formula>HLOOKUP(Language,Translation,243)</formula>
    </cfRule>
  </conditionalFormatting>
  <dataValidations disablePrompts="1" count="1">
    <dataValidation type="list" allowBlank="1" showInputMessage="1" showErrorMessage="1" sqref="F171 F188:F189 F191:F192 F180 F182 F184 F163 F165 F167 F169" xr:uid="{8054BDBE-3E40-4D09-9BF2-C7ABC7B1F1FE}">
      <formula1>$W$11:$W$14</formula1>
    </dataValidation>
  </dataValidations>
  <pageMargins left="0.7" right="0.7" top="0.78740157499999996" bottom="0.78740157499999996" header="0.3" footer="0.3"/>
  <pageSetup paperSize="9" orientation="portrait" r:id="rId1"/>
  <headerFooter>
    <oddFooter>&amp;C&amp;1#&amp;"Arial"&amp;8&amp;KA6A6A6restricted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1BA43-328C-4A71-A075-EFEE7FBC9E95}">
  <sheetPr>
    <pageSetUpPr fitToPage="1"/>
  </sheetPr>
  <dimension ref="A1:G236"/>
  <sheetViews>
    <sheetView workbookViewId="0">
      <pane ySplit="1" topLeftCell="A2" activePane="bottomLeft" state="frozen"/>
      <selection pane="bottomLeft" activeCell="A13" sqref="A13"/>
    </sheetView>
  </sheetViews>
  <sheetFormatPr baseColWidth="10" defaultRowHeight="12.75"/>
  <cols>
    <col min="1" max="1" width="11.85546875" bestFit="1" customWidth="1"/>
    <col min="2" max="2" width="25" bestFit="1" customWidth="1"/>
    <col min="3" max="3" width="87.28515625" style="63" customWidth="1"/>
    <col min="4" max="4" width="70" style="64" customWidth="1"/>
    <col min="5" max="5" width="15.42578125" bestFit="1" customWidth="1"/>
    <col min="6" max="6" width="13.28515625" bestFit="1" customWidth="1"/>
  </cols>
  <sheetData>
    <row r="1" spans="1:6" ht="24.75" customHeight="1">
      <c r="A1" s="281" t="s">
        <v>1341</v>
      </c>
      <c r="B1" s="281" t="s">
        <v>1342</v>
      </c>
      <c r="C1" s="282" t="s">
        <v>1343</v>
      </c>
      <c r="D1" s="283" t="s">
        <v>1344</v>
      </c>
      <c r="E1" s="281" t="s">
        <v>1345</v>
      </c>
      <c r="F1" s="281" t="s">
        <v>1346</v>
      </c>
    </row>
    <row r="2" spans="1:6">
      <c r="A2" s="284" t="s">
        <v>1352</v>
      </c>
      <c r="B2" s="284" t="s">
        <v>1348</v>
      </c>
      <c r="C2" s="285" t="s">
        <v>1349</v>
      </c>
      <c r="D2" s="286">
        <v>44377</v>
      </c>
      <c r="E2" s="287" t="s">
        <v>1347</v>
      </c>
      <c r="F2" s="287" t="s">
        <v>1351</v>
      </c>
    </row>
    <row r="3" spans="1:6">
      <c r="A3" s="289" t="s">
        <v>1353</v>
      </c>
      <c r="B3" s="289" t="s">
        <v>1356</v>
      </c>
      <c r="C3" s="290" t="s">
        <v>1357</v>
      </c>
      <c r="D3" s="291" t="s">
        <v>1358</v>
      </c>
      <c r="E3" s="99" t="s">
        <v>1359</v>
      </c>
      <c r="F3" s="99" t="s">
        <v>1347</v>
      </c>
    </row>
    <row r="4" spans="1:6">
      <c r="A4" t="s">
        <v>1353</v>
      </c>
      <c r="B4" t="s">
        <v>1356</v>
      </c>
      <c r="C4" s="290" t="s">
        <v>1360</v>
      </c>
      <c r="D4" s="291" t="s">
        <v>1361</v>
      </c>
      <c r="E4" s="99" t="s">
        <v>1359</v>
      </c>
      <c r="F4" s="99" t="s">
        <v>1347</v>
      </c>
    </row>
    <row r="5" spans="1:6">
      <c r="A5" s="289" t="s">
        <v>1354</v>
      </c>
      <c r="B5" s="289" t="s">
        <v>1356</v>
      </c>
      <c r="C5" s="290" t="s">
        <v>1362</v>
      </c>
      <c r="D5" s="291" t="s">
        <v>1363</v>
      </c>
      <c r="E5" s="99" t="s">
        <v>1359</v>
      </c>
      <c r="F5" s="99" t="s">
        <v>1347</v>
      </c>
    </row>
    <row r="6" spans="1:6">
      <c r="A6" s="289" t="s">
        <v>1354</v>
      </c>
      <c r="B6" s="289" t="s">
        <v>1365</v>
      </c>
      <c r="C6" s="290" t="s">
        <v>1366</v>
      </c>
      <c r="D6" s="291" t="s">
        <v>1367</v>
      </c>
      <c r="E6" s="99" t="s">
        <v>1359</v>
      </c>
      <c r="F6" s="99" t="s">
        <v>1347</v>
      </c>
    </row>
    <row r="7" spans="1:6">
      <c r="A7" s="289" t="s">
        <v>1355</v>
      </c>
      <c r="B7" s="289" t="s">
        <v>1356</v>
      </c>
      <c r="C7" s="290" t="s">
        <v>1368</v>
      </c>
      <c r="D7" s="291"/>
      <c r="E7" s="99" t="s">
        <v>1359</v>
      </c>
      <c r="F7" s="99" t="s">
        <v>1347</v>
      </c>
    </row>
    <row r="8" spans="1:6">
      <c r="A8" s="289" t="s">
        <v>1364</v>
      </c>
      <c r="B8" s="292" t="s">
        <v>1350</v>
      </c>
      <c r="C8" s="293" t="s">
        <v>1369</v>
      </c>
      <c r="D8" s="294"/>
      <c r="E8" s="99" t="s">
        <v>1347</v>
      </c>
      <c r="F8" s="99" t="s">
        <v>1347</v>
      </c>
    </row>
    <row r="9" spans="1:6">
      <c r="A9" s="289" t="s">
        <v>1364</v>
      </c>
      <c r="B9" s="292" t="s">
        <v>1356</v>
      </c>
      <c r="C9" s="289" t="s">
        <v>1371</v>
      </c>
      <c r="D9" s="291" t="s">
        <v>1370</v>
      </c>
      <c r="E9" s="99" t="s">
        <v>1359</v>
      </c>
      <c r="F9" s="99" t="s">
        <v>1347</v>
      </c>
    </row>
    <row r="10" spans="1:6">
      <c r="A10" s="289" t="s">
        <v>1364</v>
      </c>
      <c r="B10" s="289" t="s">
        <v>1372</v>
      </c>
      <c r="C10" s="289" t="s">
        <v>1373</v>
      </c>
      <c r="D10" s="291" t="s">
        <v>1374</v>
      </c>
      <c r="E10" s="99" t="s">
        <v>1347</v>
      </c>
      <c r="F10" s="99" t="s">
        <v>1347</v>
      </c>
    </row>
    <row r="11" spans="1:6">
      <c r="A11" s="289" t="s">
        <v>1364</v>
      </c>
      <c r="B11" s="289" t="s">
        <v>1365</v>
      </c>
      <c r="C11" s="290" t="s">
        <v>1366</v>
      </c>
      <c r="D11" s="291" t="s">
        <v>1367</v>
      </c>
      <c r="E11" s="99" t="s">
        <v>1347</v>
      </c>
      <c r="F11" s="99" t="s">
        <v>1347</v>
      </c>
    </row>
    <row r="12" spans="1:6">
      <c r="A12" s="284" t="s">
        <v>32</v>
      </c>
      <c r="B12" s="284" t="s">
        <v>1348</v>
      </c>
      <c r="C12" s="285" t="s">
        <v>1349</v>
      </c>
      <c r="D12" s="286">
        <v>44963</v>
      </c>
      <c r="E12" s="287" t="s">
        <v>1347</v>
      </c>
      <c r="F12" s="287" t="s">
        <v>1351</v>
      </c>
    </row>
    <row r="13" spans="1:6">
      <c r="A13" s="289"/>
      <c r="B13" s="292"/>
      <c r="C13" s="293"/>
      <c r="D13" s="294"/>
      <c r="E13" s="99"/>
      <c r="F13" s="99"/>
    </row>
    <row r="14" spans="1:6">
      <c r="A14" s="289"/>
      <c r="B14" s="289"/>
      <c r="C14" s="290"/>
      <c r="D14" s="291"/>
      <c r="E14" s="99"/>
      <c r="F14" s="99"/>
    </row>
    <row r="15" spans="1:6">
      <c r="A15" s="289"/>
      <c r="B15" s="289"/>
      <c r="C15" s="290"/>
      <c r="D15" s="291"/>
      <c r="E15" s="99"/>
      <c r="F15" s="99"/>
    </row>
    <row r="16" spans="1:6">
      <c r="A16" s="289"/>
      <c r="B16" s="289"/>
      <c r="C16" s="290"/>
      <c r="D16" s="291"/>
      <c r="E16" s="99"/>
      <c r="F16" s="99"/>
    </row>
    <row r="17" spans="1:6">
      <c r="A17" s="289"/>
      <c r="B17" s="289"/>
      <c r="C17" s="290"/>
      <c r="D17" s="291"/>
      <c r="E17" s="99"/>
      <c r="F17" s="99"/>
    </row>
    <row r="18" spans="1:6">
      <c r="A18" s="289"/>
      <c r="B18" s="289"/>
      <c r="C18" s="290"/>
      <c r="D18" s="291"/>
      <c r="E18" s="99"/>
      <c r="F18" s="99"/>
    </row>
    <row r="19" spans="1:6">
      <c r="A19" s="289"/>
      <c r="B19" s="289"/>
      <c r="C19" s="290"/>
      <c r="D19" s="291"/>
      <c r="E19" s="99"/>
      <c r="F19" s="99"/>
    </row>
    <row r="20" spans="1:6">
      <c r="A20" s="289"/>
      <c r="B20" s="289"/>
      <c r="C20" s="290"/>
      <c r="D20" s="291"/>
      <c r="E20" s="99"/>
      <c r="F20" s="99"/>
    </row>
    <row r="21" spans="1:6">
      <c r="A21" s="289"/>
      <c r="B21" s="289"/>
      <c r="C21" s="290"/>
      <c r="D21" s="291"/>
      <c r="E21" s="99"/>
      <c r="F21" s="99"/>
    </row>
    <row r="22" spans="1:6">
      <c r="A22" s="289"/>
      <c r="B22" s="289"/>
      <c r="C22" s="290"/>
      <c r="D22" s="291"/>
      <c r="E22" s="99"/>
      <c r="F22" s="99"/>
    </row>
    <row r="23" spans="1:6">
      <c r="A23" s="289"/>
      <c r="B23" s="289"/>
      <c r="C23" s="290"/>
      <c r="D23" s="291"/>
      <c r="E23" s="99"/>
      <c r="F23" s="99"/>
    </row>
    <row r="24" spans="1:6">
      <c r="A24" s="289"/>
      <c r="B24" s="289"/>
      <c r="C24" s="293"/>
      <c r="D24" s="294"/>
      <c r="E24" s="99"/>
      <c r="F24" s="99"/>
    </row>
    <row r="25" spans="1:6">
      <c r="A25" s="289"/>
      <c r="B25" s="289"/>
      <c r="C25" s="290"/>
      <c r="D25" s="294"/>
      <c r="E25" s="99"/>
      <c r="F25" s="99"/>
    </row>
    <row r="26" spans="1:6">
      <c r="A26" s="289"/>
      <c r="B26" s="292"/>
      <c r="C26" s="293"/>
      <c r="D26" s="294"/>
      <c r="E26" s="99"/>
      <c r="F26" s="99"/>
    </row>
    <row r="27" spans="1:6">
      <c r="A27" s="289"/>
      <c r="B27" s="292"/>
      <c r="C27" s="293"/>
      <c r="D27" s="294"/>
      <c r="E27" s="99"/>
      <c r="F27" s="99"/>
    </row>
    <row r="28" spans="1:6">
      <c r="A28" s="289"/>
      <c r="B28" s="289"/>
      <c r="C28" s="290"/>
      <c r="D28" s="295"/>
      <c r="E28" s="99"/>
      <c r="F28" s="99"/>
    </row>
    <row r="29" spans="1:6">
      <c r="A29" s="289"/>
      <c r="B29" s="292"/>
      <c r="C29" s="290"/>
      <c r="D29" s="291"/>
      <c r="E29" s="99"/>
      <c r="F29" s="99"/>
    </row>
    <row r="30" spans="1:6">
      <c r="A30" s="289"/>
      <c r="B30" s="289"/>
      <c r="C30" s="290"/>
      <c r="D30" s="291"/>
      <c r="E30" s="99"/>
      <c r="F30" s="99"/>
    </row>
    <row r="31" spans="1:6">
      <c r="A31" s="289"/>
      <c r="B31" s="289"/>
      <c r="C31" s="293"/>
      <c r="D31" s="294"/>
      <c r="E31" s="99"/>
      <c r="F31" s="99"/>
    </row>
    <row r="32" spans="1:6">
      <c r="A32" s="289"/>
      <c r="B32" s="292"/>
      <c r="C32" s="293"/>
      <c r="D32" s="294"/>
      <c r="E32" s="99"/>
      <c r="F32" s="99"/>
    </row>
    <row r="33" spans="1:6">
      <c r="A33" s="289"/>
      <c r="B33" s="292"/>
      <c r="C33" s="293"/>
      <c r="D33" s="294"/>
      <c r="E33" s="99"/>
      <c r="F33" s="99"/>
    </row>
    <row r="34" spans="1:6">
      <c r="A34" s="289"/>
      <c r="B34" s="289"/>
      <c r="C34" s="290"/>
      <c r="D34" s="291"/>
      <c r="E34" s="99"/>
      <c r="F34" s="99"/>
    </row>
    <row r="35" spans="1:6">
      <c r="A35" s="289"/>
      <c r="B35" s="289"/>
      <c r="C35" s="290"/>
      <c r="D35" s="291"/>
      <c r="E35" s="99"/>
      <c r="F35" s="99"/>
    </row>
    <row r="36" spans="1:6">
      <c r="A36" s="289"/>
      <c r="B36" s="289"/>
      <c r="C36" s="290"/>
      <c r="D36" s="291"/>
      <c r="E36" s="99"/>
      <c r="F36" s="99"/>
    </row>
    <row r="37" spans="1:6">
      <c r="A37" s="289"/>
      <c r="B37" s="289"/>
      <c r="C37" s="290"/>
      <c r="D37" s="294"/>
      <c r="E37" s="99"/>
      <c r="F37" s="99"/>
    </row>
    <row r="38" spans="1:6">
      <c r="A38" s="289"/>
      <c r="B38" s="289"/>
      <c r="C38" s="290"/>
      <c r="D38" s="294"/>
      <c r="E38" s="99"/>
      <c r="F38" s="99"/>
    </row>
    <row r="39" spans="1:6">
      <c r="A39" s="289"/>
      <c r="B39" s="289"/>
      <c r="C39" s="290"/>
      <c r="D39" s="291"/>
      <c r="E39" s="99"/>
      <c r="F39" s="99"/>
    </row>
    <row r="40" spans="1:6">
      <c r="A40" s="289"/>
      <c r="B40" s="289"/>
      <c r="C40" s="290"/>
      <c r="D40" s="291"/>
      <c r="E40" s="99"/>
      <c r="F40" s="99"/>
    </row>
    <row r="41" spans="1:6">
      <c r="A41" s="289"/>
      <c r="B41" s="289"/>
      <c r="C41" s="290"/>
      <c r="D41" s="291"/>
      <c r="E41" s="99"/>
      <c r="F41" s="99"/>
    </row>
    <row r="42" spans="1:6">
      <c r="A42" s="289"/>
      <c r="B42" s="292"/>
      <c r="C42" s="290"/>
      <c r="D42" s="291"/>
      <c r="E42" s="99"/>
      <c r="F42" s="99"/>
    </row>
    <row r="43" spans="1:6">
      <c r="A43" s="289"/>
      <c r="B43" s="289"/>
      <c r="C43" s="290"/>
      <c r="D43" s="290"/>
      <c r="E43" s="99"/>
      <c r="F43" s="99"/>
    </row>
    <row r="44" spans="1:6">
      <c r="A44" s="289"/>
      <c r="B44" s="292"/>
      <c r="C44" s="290"/>
      <c r="D44" s="291"/>
      <c r="E44" s="99"/>
      <c r="F44" s="99"/>
    </row>
    <row r="45" spans="1:6">
      <c r="A45" s="289"/>
      <c r="B45" s="289"/>
      <c r="C45" s="290"/>
      <c r="D45" s="291"/>
      <c r="E45" s="99"/>
      <c r="F45" s="99"/>
    </row>
    <row r="46" spans="1:6">
      <c r="A46" s="289"/>
      <c r="B46" s="289"/>
      <c r="C46" s="290"/>
      <c r="D46" s="291"/>
      <c r="E46" s="99"/>
      <c r="F46" s="99"/>
    </row>
    <row r="47" spans="1:6">
      <c r="A47" s="289"/>
      <c r="B47" s="289"/>
      <c r="C47" s="290"/>
      <c r="D47" s="291"/>
      <c r="E47" s="99"/>
      <c r="F47" s="99"/>
    </row>
    <row r="48" spans="1:6">
      <c r="A48" s="289"/>
      <c r="B48" s="289"/>
      <c r="C48" s="290"/>
      <c r="D48" s="295"/>
      <c r="E48" s="99"/>
      <c r="F48" s="99"/>
    </row>
    <row r="49" spans="1:6">
      <c r="A49" s="289"/>
      <c r="B49" s="289"/>
      <c r="C49" s="290"/>
      <c r="D49" s="291"/>
      <c r="E49" s="99"/>
      <c r="F49" s="99"/>
    </row>
    <row r="50" spans="1:6">
      <c r="A50" s="289"/>
      <c r="B50" s="289"/>
      <c r="C50" s="290"/>
      <c r="D50" s="291"/>
      <c r="E50" s="99"/>
      <c r="F50" s="99"/>
    </row>
    <row r="51" spans="1:6">
      <c r="A51" s="289"/>
      <c r="B51" s="289"/>
      <c r="C51" s="290"/>
      <c r="D51" s="291"/>
      <c r="E51" s="99"/>
      <c r="F51" s="99"/>
    </row>
    <row r="52" spans="1:6">
      <c r="A52" s="289"/>
      <c r="B52" s="289"/>
      <c r="C52" s="290"/>
      <c r="D52" s="291"/>
      <c r="E52" s="99"/>
      <c r="F52" s="99"/>
    </row>
    <row r="53" spans="1:6">
      <c r="A53" s="289"/>
      <c r="B53" s="289"/>
      <c r="C53" s="290"/>
      <c r="D53" s="291"/>
      <c r="E53" s="99"/>
      <c r="F53" s="99"/>
    </row>
    <row r="54" spans="1:6">
      <c r="A54" s="289"/>
      <c r="B54" s="292"/>
      <c r="C54" s="290"/>
      <c r="D54" s="294"/>
      <c r="E54" s="99"/>
      <c r="F54" s="99"/>
    </row>
    <row r="55" spans="1:6">
      <c r="A55" s="289"/>
      <c r="B55" s="289"/>
      <c r="C55" s="290"/>
      <c r="D55" s="295"/>
      <c r="E55" s="99"/>
      <c r="F55" s="99"/>
    </row>
    <row r="56" spans="1:6">
      <c r="A56" s="292"/>
      <c r="B56" s="292"/>
      <c r="C56" s="293"/>
      <c r="D56" s="294"/>
      <c r="E56" s="99"/>
      <c r="F56" s="99"/>
    </row>
    <row r="57" spans="1:6">
      <c r="A57" s="292"/>
      <c r="B57" s="292"/>
      <c r="C57" s="290"/>
      <c r="D57" s="291"/>
      <c r="E57" s="99"/>
      <c r="F57" s="99"/>
    </row>
    <row r="58" spans="1:6">
      <c r="A58" s="292"/>
      <c r="B58" s="292"/>
      <c r="C58" s="290"/>
      <c r="D58" s="291"/>
      <c r="E58" s="99"/>
      <c r="F58" s="99"/>
    </row>
    <row r="59" spans="1:6">
      <c r="A59" s="292"/>
      <c r="B59" s="292"/>
      <c r="C59" s="290"/>
      <c r="D59" s="291"/>
      <c r="E59" s="99"/>
      <c r="F59" s="99"/>
    </row>
    <row r="60" spans="1:6">
      <c r="A60" s="292"/>
      <c r="B60" s="292"/>
      <c r="C60" s="290"/>
      <c r="D60" s="43"/>
      <c r="E60" s="99"/>
      <c r="F60" s="99"/>
    </row>
    <row r="61" spans="1:6">
      <c r="A61" s="292"/>
      <c r="B61" s="289"/>
      <c r="C61" s="290"/>
      <c r="D61" s="291"/>
      <c r="E61" s="99"/>
      <c r="F61" s="99"/>
    </row>
    <row r="62" spans="1:6">
      <c r="A62" s="292"/>
      <c r="B62" s="289"/>
      <c r="C62" s="290"/>
      <c r="D62" s="294"/>
      <c r="E62" s="99"/>
      <c r="F62" s="99"/>
    </row>
    <row r="63" spans="1:6">
      <c r="A63" s="292"/>
      <c r="B63" s="289"/>
      <c r="C63" s="290"/>
      <c r="D63" s="291"/>
      <c r="E63" s="99"/>
      <c r="F63" s="99"/>
    </row>
    <row r="64" spans="1:6">
      <c r="A64" s="292"/>
      <c r="B64" s="289"/>
      <c r="C64" s="290"/>
      <c r="D64" s="291"/>
      <c r="E64" s="99"/>
      <c r="F64" s="99"/>
    </row>
    <row r="65" spans="1:6">
      <c r="A65" s="292"/>
      <c r="B65" s="289"/>
      <c r="C65" s="290"/>
      <c r="D65" s="294"/>
      <c r="E65" s="99"/>
      <c r="F65" s="99"/>
    </row>
    <row r="66" spans="1:6">
      <c r="A66" s="292"/>
      <c r="B66" s="289"/>
      <c r="C66" s="290"/>
      <c r="D66" s="291"/>
      <c r="E66" s="99"/>
      <c r="F66" s="99"/>
    </row>
    <row r="67" spans="1:6">
      <c r="A67" s="292"/>
      <c r="B67" s="289"/>
      <c r="C67" s="290"/>
      <c r="D67" s="291"/>
      <c r="E67" s="99"/>
      <c r="F67" s="99"/>
    </row>
    <row r="68" spans="1:6">
      <c r="A68" s="292"/>
      <c r="B68" s="289"/>
      <c r="C68" s="290"/>
      <c r="D68" s="291"/>
      <c r="E68" s="99"/>
      <c r="F68" s="99"/>
    </row>
    <row r="69" spans="1:6">
      <c r="A69" s="292"/>
      <c r="B69" s="289"/>
      <c r="C69" s="290"/>
      <c r="D69" s="291"/>
      <c r="E69" s="99"/>
      <c r="F69" s="99"/>
    </row>
    <row r="70" spans="1:6">
      <c r="A70" s="292"/>
      <c r="B70" s="289"/>
      <c r="C70" s="290"/>
      <c r="D70" s="291"/>
      <c r="E70" s="99"/>
      <c r="F70" s="99"/>
    </row>
    <row r="71" spans="1:6">
      <c r="A71" s="292"/>
      <c r="B71" s="289"/>
      <c r="C71" s="290"/>
      <c r="D71" s="291"/>
      <c r="E71" s="99"/>
      <c r="F71" s="99"/>
    </row>
    <row r="72" spans="1:6">
      <c r="A72" s="292"/>
      <c r="B72" s="289"/>
      <c r="C72" s="290"/>
      <c r="D72" s="294"/>
      <c r="E72" s="99"/>
      <c r="F72" s="99"/>
    </row>
    <row r="73" spans="1:6">
      <c r="A73" s="292"/>
      <c r="B73" s="289"/>
      <c r="C73" s="293"/>
      <c r="D73" s="294"/>
      <c r="E73" s="99"/>
      <c r="F73" s="99"/>
    </row>
    <row r="74" spans="1:6">
      <c r="A74" s="292"/>
      <c r="B74" s="289"/>
      <c r="C74" s="290"/>
      <c r="D74" s="291"/>
      <c r="E74" s="99"/>
      <c r="F74" s="99"/>
    </row>
    <row r="75" spans="1:6">
      <c r="A75" s="292"/>
      <c r="B75" s="289"/>
      <c r="C75" s="290"/>
      <c r="D75" s="294"/>
      <c r="E75" s="99"/>
      <c r="F75" s="99"/>
    </row>
    <row r="76" spans="1:6">
      <c r="A76" s="292"/>
      <c r="B76" s="289"/>
      <c r="C76" s="293"/>
      <c r="D76" s="294"/>
      <c r="E76" s="99"/>
      <c r="F76" s="99"/>
    </row>
    <row r="77" spans="1:6">
      <c r="A77" s="292"/>
      <c r="B77" s="289"/>
      <c r="C77" s="290"/>
      <c r="D77" s="291"/>
      <c r="E77" s="99"/>
      <c r="F77" s="99"/>
    </row>
    <row r="78" spans="1:6">
      <c r="A78" s="292"/>
      <c r="B78" s="289"/>
      <c r="C78" s="290"/>
      <c r="D78" s="291"/>
      <c r="E78" s="99"/>
      <c r="F78" s="99"/>
    </row>
    <row r="79" spans="1:6">
      <c r="A79" s="292"/>
      <c r="B79" s="289"/>
      <c r="C79" s="293"/>
      <c r="D79" s="294"/>
      <c r="E79" s="99"/>
      <c r="F79" s="99"/>
    </row>
    <row r="80" spans="1:6">
      <c r="A80" s="289"/>
      <c r="B80" s="289"/>
      <c r="C80" s="290"/>
      <c r="D80" s="295"/>
      <c r="E80" s="99"/>
      <c r="F80" s="99"/>
    </row>
    <row r="81" spans="1:6">
      <c r="A81" s="296"/>
      <c r="B81" s="289"/>
      <c r="C81" s="293"/>
      <c r="D81" s="294"/>
      <c r="E81" s="99"/>
      <c r="F81" s="99"/>
    </row>
    <row r="82" spans="1:6">
      <c r="A82" s="296"/>
      <c r="B82" s="292"/>
      <c r="C82" s="290"/>
      <c r="D82" s="294"/>
      <c r="E82" s="99"/>
      <c r="F82" s="99"/>
    </row>
    <row r="83" spans="1:6">
      <c r="A83" s="296"/>
      <c r="B83" s="292"/>
      <c r="C83" s="293"/>
      <c r="D83" s="294"/>
      <c r="E83" s="99"/>
      <c r="F83" s="99"/>
    </row>
    <row r="84" spans="1:6">
      <c r="A84" s="296"/>
      <c r="B84" s="289"/>
      <c r="C84" s="290"/>
      <c r="D84" s="291"/>
      <c r="E84" s="99"/>
      <c r="F84" s="99"/>
    </row>
    <row r="85" spans="1:6">
      <c r="A85" s="296"/>
      <c r="B85" s="289"/>
      <c r="C85" s="290"/>
      <c r="D85" s="291"/>
      <c r="E85" s="99"/>
      <c r="F85" s="99"/>
    </row>
    <row r="86" spans="1:6">
      <c r="A86" s="296"/>
      <c r="B86" s="289"/>
      <c r="C86" s="290"/>
      <c r="D86" s="291"/>
      <c r="E86" s="99"/>
      <c r="F86" s="99"/>
    </row>
    <row r="87" spans="1:6">
      <c r="A87" s="296"/>
      <c r="B87" s="292"/>
      <c r="C87" s="293"/>
      <c r="D87" s="294"/>
      <c r="E87" s="99"/>
      <c r="F87" s="99"/>
    </row>
    <row r="88" spans="1:6">
      <c r="A88" s="296"/>
      <c r="B88" s="292"/>
      <c r="C88" s="293"/>
      <c r="D88" s="294"/>
      <c r="E88" s="99"/>
      <c r="F88" s="99"/>
    </row>
    <row r="89" spans="1:6">
      <c r="A89" s="296"/>
      <c r="B89" s="292"/>
      <c r="C89" s="293"/>
      <c r="D89" s="294"/>
      <c r="E89" s="99"/>
      <c r="F89" s="99"/>
    </row>
    <row r="90" spans="1:6">
      <c r="A90" s="296"/>
      <c r="B90" s="289"/>
      <c r="C90" s="293"/>
      <c r="D90" s="294"/>
      <c r="E90" s="99"/>
      <c r="F90" s="99"/>
    </row>
    <row r="91" spans="1:6">
      <c r="A91" s="296"/>
      <c r="B91" s="289"/>
      <c r="C91" s="293"/>
      <c r="D91" s="294"/>
      <c r="E91" s="99"/>
      <c r="F91" s="99"/>
    </row>
    <row r="92" spans="1:6">
      <c r="A92" s="296"/>
      <c r="B92" s="289"/>
      <c r="C92" s="293"/>
      <c r="D92" s="294"/>
      <c r="E92" s="99"/>
      <c r="F92" s="99"/>
    </row>
    <row r="93" spans="1:6">
      <c r="A93" s="289"/>
      <c r="B93" s="289"/>
      <c r="C93" s="290"/>
      <c r="D93" s="295"/>
      <c r="E93" s="99"/>
      <c r="F93" s="99"/>
    </row>
    <row r="94" spans="1:6">
      <c r="A94" s="292"/>
      <c r="B94" s="292"/>
      <c r="C94" s="293"/>
      <c r="D94" s="294"/>
      <c r="E94" s="99"/>
      <c r="F94" s="99"/>
    </row>
    <row r="95" spans="1:6">
      <c r="A95" s="292"/>
      <c r="B95" s="289"/>
      <c r="C95" s="293"/>
      <c r="D95" s="294"/>
      <c r="E95" s="99"/>
      <c r="F95" s="99"/>
    </row>
    <row r="96" spans="1:6">
      <c r="A96" s="292"/>
      <c r="B96" s="289"/>
      <c r="C96" s="293"/>
      <c r="D96" s="294"/>
      <c r="E96" s="99"/>
      <c r="F96" s="99"/>
    </row>
    <row r="97" spans="1:6">
      <c r="A97" s="292"/>
      <c r="B97" s="292"/>
      <c r="C97" s="293"/>
      <c r="D97" s="294"/>
      <c r="E97" s="99"/>
      <c r="F97" s="99"/>
    </row>
    <row r="98" spans="1:6">
      <c r="A98" s="292"/>
      <c r="B98" s="292"/>
      <c r="C98" s="293"/>
      <c r="D98" s="294"/>
      <c r="E98" s="99"/>
      <c r="F98" s="99"/>
    </row>
    <row r="99" spans="1:6">
      <c r="A99" s="289"/>
      <c r="B99" s="289"/>
      <c r="C99" s="290"/>
      <c r="D99" s="295"/>
      <c r="E99" s="99"/>
      <c r="F99" s="99"/>
    </row>
    <row r="100" spans="1:6">
      <c r="A100" s="292"/>
      <c r="B100" s="292"/>
      <c r="C100" s="293"/>
      <c r="D100" s="294"/>
      <c r="E100" s="99"/>
      <c r="F100" s="99"/>
    </row>
    <row r="101" spans="1:6">
      <c r="A101" s="292"/>
      <c r="B101" s="292"/>
      <c r="C101" s="290"/>
      <c r="D101" s="291"/>
      <c r="E101" s="99"/>
      <c r="F101" s="99"/>
    </row>
    <row r="102" spans="1:6">
      <c r="A102" s="292"/>
      <c r="B102" s="292"/>
      <c r="C102" s="293"/>
      <c r="D102" s="294"/>
      <c r="E102" s="99"/>
      <c r="F102" s="99"/>
    </row>
    <row r="103" spans="1:6">
      <c r="A103" s="292"/>
      <c r="B103" s="289"/>
      <c r="C103" s="293"/>
      <c r="D103" s="294"/>
      <c r="E103" s="99"/>
      <c r="F103" s="99"/>
    </row>
    <row r="104" spans="1:6">
      <c r="A104" s="292"/>
      <c r="B104" s="289"/>
      <c r="C104" s="293"/>
      <c r="D104" s="294"/>
      <c r="E104" s="99"/>
      <c r="F104" s="99"/>
    </row>
    <row r="105" spans="1:6">
      <c r="A105" s="289"/>
      <c r="B105" s="289"/>
      <c r="C105" s="290"/>
      <c r="D105" s="295"/>
      <c r="E105" s="99"/>
      <c r="F105" s="99"/>
    </row>
    <row r="106" spans="1:6">
      <c r="A106" s="292"/>
      <c r="B106" s="292"/>
      <c r="C106" s="293"/>
      <c r="D106" s="294"/>
      <c r="E106" s="99"/>
      <c r="F106" s="99"/>
    </row>
    <row r="107" spans="1:6">
      <c r="A107" s="292"/>
      <c r="B107" s="292"/>
      <c r="C107" s="293"/>
      <c r="D107" s="294"/>
      <c r="E107" s="99"/>
      <c r="F107" s="99"/>
    </row>
    <row r="108" spans="1:6">
      <c r="A108" s="292"/>
      <c r="B108" s="292"/>
      <c r="C108" s="293"/>
      <c r="D108" s="293"/>
      <c r="E108" s="99"/>
      <c r="F108" s="99"/>
    </row>
    <row r="109" spans="1:6">
      <c r="A109" s="292"/>
      <c r="B109" s="292"/>
      <c r="C109" s="293"/>
      <c r="D109" s="294"/>
      <c r="E109" s="99"/>
      <c r="F109" s="99"/>
    </row>
    <row r="110" spans="1:6">
      <c r="A110" s="292"/>
      <c r="B110" s="292"/>
      <c r="C110" s="293"/>
      <c r="D110" s="294"/>
      <c r="E110" s="99"/>
      <c r="F110" s="99"/>
    </row>
    <row r="111" spans="1:6">
      <c r="A111" s="292"/>
      <c r="B111" s="289"/>
      <c r="C111" s="293"/>
      <c r="D111" s="294"/>
      <c r="E111" s="99"/>
      <c r="F111" s="99"/>
    </row>
    <row r="112" spans="1:6">
      <c r="A112" s="292"/>
      <c r="B112" s="289"/>
      <c r="C112" s="293"/>
      <c r="D112" s="294"/>
      <c r="E112" s="99"/>
      <c r="F112" s="99"/>
    </row>
    <row r="113" spans="1:6">
      <c r="A113" s="289"/>
      <c r="B113" s="289"/>
      <c r="C113" s="290"/>
      <c r="D113" s="295"/>
      <c r="E113" s="99"/>
      <c r="F113" s="99"/>
    </row>
    <row r="114" spans="1:6">
      <c r="A114" s="292"/>
      <c r="B114" s="289"/>
      <c r="C114" s="290"/>
      <c r="D114" s="294"/>
      <c r="E114" s="99"/>
      <c r="F114" s="99"/>
    </row>
    <row r="115" spans="1:6">
      <c r="A115" s="292"/>
      <c r="B115" s="289"/>
      <c r="C115" s="293"/>
      <c r="D115" s="290"/>
      <c r="E115" s="99"/>
      <c r="F115" s="99"/>
    </row>
    <row r="116" spans="1:6">
      <c r="A116" s="292"/>
      <c r="B116" s="289"/>
      <c r="C116" s="290"/>
      <c r="D116" s="290"/>
      <c r="E116" s="99"/>
      <c r="F116" s="99"/>
    </row>
    <row r="117" spans="1:6">
      <c r="A117" s="292"/>
      <c r="B117" s="289"/>
      <c r="C117" s="290"/>
      <c r="D117" s="290"/>
      <c r="E117" s="99"/>
      <c r="F117" s="99"/>
    </row>
    <row r="118" spans="1:6">
      <c r="A118" s="292"/>
      <c r="B118" s="289"/>
      <c r="C118" s="290"/>
      <c r="D118" s="290"/>
      <c r="E118" s="99"/>
      <c r="F118" s="99"/>
    </row>
    <row r="119" spans="1:6">
      <c r="A119" s="289"/>
      <c r="B119" s="289"/>
      <c r="C119" s="290"/>
      <c r="D119" s="295"/>
      <c r="E119" s="99"/>
      <c r="F119" s="99"/>
    </row>
    <row r="120" spans="1:6">
      <c r="A120" s="292"/>
      <c r="B120" s="292"/>
      <c r="C120" s="293"/>
      <c r="D120" s="294"/>
      <c r="E120" s="43"/>
      <c r="F120" s="43"/>
    </row>
    <row r="121" spans="1:6">
      <c r="A121" s="288"/>
      <c r="B121" s="288"/>
    </row>
    <row r="122" spans="1:6">
      <c r="A122" s="288"/>
      <c r="B122" s="288"/>
    </row>
    <row r="123" spans="1:6">
      <c r="A123" s="288"/>
      <c r="B123" s="288"/>
    </row>
    <row r="124" spans="1:6">
      <c r="A124" s="288"/>
      <c r="B124" s="288"/>
    </row>
    <row r="125" spans="1:6">
      <c r="A125" s="288"/>
      <c r="B125" s="288"/>
    </row>
    <row r="126" spans="1:6">
      <c r="A126" s="288"/>
      <c r="B126" s="288"/>
    </row>
    <row r="127" spans="1:6">
      <c r="A127" s="288"/>
      <c r="B127" s="288"/>
    </row>
    <row r="128" spans="1:6">
      <c r="A128" s="288"/>
      <c r="B128" s="288"/>
    </row>
    <row r="129" spans="1:7" s="63" customFormat="1">
      <c r="A129" s="288"/>
      <c r="B129" s="288"/>
      <c r="D129" s="64"/>
      <c r="E129"/>
      <c r="F129"/>
      <c r="G129"/>
    </row>
    <row r="130" spans="1:7" s="63" customFormat="1">
      <c r="A130" s="288"/>
      <c r="B130" s="288"/>
      <c r="D130" s="64"/>
      <c r="E130"/>
      <c r="F130"/>
      <c r="G130"/>
    </row>
    <row r="131" spans="1:7" s="63" customFormat="1">
      <c r="A131" s="288"/>
      <c r="B131" s="288"/>
      <c r="D131" s="64"/>
      <c r="E131"/>
      <c r="F131"/>
      <c r="G131"/>
    </row>
    <row r="132" spans="1:7" s="63" customFormat="1">
      <c r="A132" s="288"/>
      <c r="B132" s="288"/>
      <c r="D132" s="64"/>
      <c r="E132"/>
      <c r="F132"/>
      <c r="G132"/>
    </row>
    <row r="133" spans="1:7" s="63" customFormat="1">
      <c r="A133" s="288"/>
      <c r="B133" s="288"/>
      <c r="D133" s="64"/>
      <c r="E133"/>
      <c r="F133"/>
      <c r="G133"/>
    </row>
    <row r="134" spans="1:7" s="63" customFormat="1">
      <c r="A134" s="288"/>
      <c r="B134" s="288"/>
      <c r="D134" s="64"/>
      <c r="E134"/>
      <c r="F134"/>
      <c r="G134"/>
    </row>
    <row r="135" spans="1:7" s="63" customFormat="1">
      <c r="A135" s="288"/>
      <c r="B135" s="288"/>
      <c r="D135" s="64"/>
      <c r="E135"/>
      <c r="F135"/>
      <c r="G135"/>
    </row>
    <row r="136" spans="1:7" s="63" customFormat="1">
      <c r="A136" s="288"/>
      <c r="B136" s="288"/>
      <c r="D136" s="64"/>
      <c r="E136"/>
      <c r="F136"/>
      <c r="G136"/>
    </row>
    <row r="137" spans="1:7" s="63" customFormat="1">
      <c r="A137" s="288"/>
      <c r="B137" s="288"/>
      <c r="D137" s="64"/>
      <c r="E137"/>
      <c r="F137"/>
      <c r="G137"/>
    </row>
    <row r="138" spans="1:7" s="63" customFormat="1">
      <c r="A138" s="288"/>
      <c r="B138" s="288"/>
      <c r="D138" s="64"/>
      <c r="E138"/>
      <c r="F138"/>
      <c r="G138"/>
    </row>
    <row r="139" spans="1:7" s="63" customFormat="1">
      <c r="A139" s="288"/>
      <c r="B139" s="288"/>
      <c r="D139" s="64"/>
      <c r="E139"/>
      <c r="F139"/>
      <c r="G139"/>
    </row>
    <row r="140" spans="1:7" s="63" customFormat="1">
      <c r="A140" s="288"/>
      <c r="B140" s="288"/>
      <c r="D140" s="64"/>
      <c r="E140"/>
      <c r="F140"/>
      <c r="G140"/>
    </row>
    <row r="141" spans="1:7" s="63" customFormat="1">
      <c r="A141" s="288"/>
      <c r="B141" s="288"/>
      <c r="D141" s="64"/>
      <c r="E141"/>
      <c r="F141"/>
      <c r="G141"/>
    </row>
    <row r="142" spans="1:7" s="63" customFormat="1">
      <c r="A142" s="288"/>
      <c r="B142" s="288"/>
      <c r="D142" s="64"/>
      <c r="E142"/>
      <c r="F142"/>
      <c r="G142"/>
    </row>
    <row r="143" spans="1:7" s="63" customFormat="1">
      <c r="A143" s="288"/>
      <c r="B143" s="288"/>
      <c r="D143" s="64"/>
      <c r="E143"/>
      <c r="F143"/>
      <c r="G143"/>
    </row>
    <row r="144" spans="1:7" s="63" customFormat="1">
      <c r="A144" s="288"/>
      <c r="B144" s="288"/>
      <c r="D144" s="64"/>
      <c r="E144"/>
      <c r="F144"/>
      <c r="G144"/>
    </row>
    <row r="145" spans="1:7" s="63" customFormat="1">
      <c r="A145" s="288"/>
      <c r="B145" s="288"/>
      <c r="D145" s="64"/>
      <c r="E145"/>
      <c r="F145"/>
      <c r="G145"/>
    </row>
    <row r="146" spans="1:7" s="63" customFormat="1">
      <c r="A146" s="288"/>
      <c r="B146" s="288"/>
      <c r="D146" s="64"/>
      <c r="E146"/>
      <c r="F146"/>
      <c r="G146"/>
    </row>
    <row r="147" spans="1:7" s="63" customFormat="1">
      <c r="A147" s="288"/>
      <c r="B147" s="288"/>
      <c r="D147" s="64"/>
      <c r="E147"/>
      <c r="F147"/>
      <c r="G147"/>
    </row>
    <row r="148" spans="1:7" s="63" customFormat="1">
      <c r="A148" s="288"/>
      <c r="B148" s="288"/>
      <c r="D148" s="64"/>
      <c r="E148"/>
      <c r="F148"/>
      <c r="G148"/>
    </row>
    <row r="149" spans="1:7" s="63" customFormat="1">
      <c r="A149" s="288"/>
      <c r="B149" s="288"/>
      <c r="D149" s="64"/>
      <c r="E149"/>
      <c r="F149"/>
      <c r="G149"/>
    </row>
    <row r="150" spans="1:7" s="63" customFormat="1">
      <c r="A150" s="288"/>
      <c r="B150" s="288"/>
      <c r="D150" s="64"/>
      <c r="E150"/>
      <c r="F150"/>
      <c r="G150"/>
    </row>
    <row r="151" spans="1:7" s="63" customFormat="1">
      <c r="A151" s="288"/>
      <c r="B151" s="288"/>
      <c r="D151" s="64"/>
      <c r="E151"/>
      <c r="F151"/>
      <c r="G151"/>
    </row>
    <row r="152" spans="1:7" s="63" customFormat="1">
      <c r="A152" s="288"/>
      <c r="B152" s="288"/>
      <c r="D152" s="64"/>
      <c r="E152"/>
      <c r="F152"/>
      <c r="G152"/>
    </row>
    <row r="153" spans="1:7" s="63" customFormat="1">
      <c r="A153" s="288"/>
      <c r="B153" s="288"/>
      <c r="D153" s="64"/>
      <c r="E153"/>
      <c r="F153"/>
      <c r="G153"/>
    </row>
    <row r="154" spans="1:7" s="63" customFormat="1">
      <c r="A154" s="288"/>
      <c r="B154" s="288"/>
      <c r="D154" s="64"/>
      <c r="E154"/>
      <c r="F154"/>
      <c r="G154"/>
    </row>
    <row r="155" spans="1:7" s="63" customFormat="1">
      <c r="A155" s="288"/>
      <c r="B155" s="288"/>
      <c r="D155" s="64"/>
      <c r="E155"/>
      <c r="F155"/>
      <c r="G155"/>
    </row>
    <row r="156" spans="1:7" s="63" customFormat="1">
      <c r="A156" s="288"/>
      <c r="B156" s="288"/>
      <c r="D156" s="64"/>
      <c r="E156"/>
      <c r="F156"/>
      <c r="G156"/>
    </row>
    <row r="157" spans="1:7" s="63" customFormat="1">
      <c r="A157" s="288"/>
      <c r="B157" s="288"/>
      <c r="D157" s="64"/>
      <c r="E157"/>
      <c r="F157"/>
      <c r="G157"/>
    </row>
    <row r="158" spans="1:7" s="63" customFormat="1">
      <c r="A158" s="288"/>
      <c r="B158" s="288"/>
      <c r="D158" s="64"/>
      <c r="E158"/>
      <c r="F158"/>
      <c r="G158"/>
    </row>
    <row r="159" spans="1:7" s="63" customFormat="1">
      <c r="A159" s="288"/>
      <c r="B159" s="288"/>
      <c r="D159" s="64"/>
      <c r="E159"/>
      <c r="F159"/>
      <c r="G159"/>
    </row>
    <row r="160" spans="1:7" s="63" customFormat="1">
      <c r="A160" s="288"/>
      <c r="B160" s="288"/>
      <c r="D160" s="64"/>
      <c r="E160"/>
      <c r="F160"/>
      <c r="G160"/>
    </row>
    <row r="161" spans="1:7" s="63" customFormat="1">
      <c r="A161" s="288"/>
      <c r="B161" s="288"/>
      <c r="D161" s="64"/>
      <c r="E161"/>
      <c r="F161"/>
      <c r="G161"/>
    </row>
    <row r="162" spans="1:7" s="63" customFormat="1">
      <c r="A162" s="288"/>
      <c r="B162" s="288"/>
      <c r="D162" s="64"/>
      <c r="E162"/>
      <c r="F162"/>
      <c r="G162"/>
    </row>
    <row r="163" spans="1:7" s="63" customFormat="1">
      <c r="A163" s="288"/>
      <c r="B163" s="288"/>
      <c r="D163" s="64"/>
      <c r="E163"/>
      <c r="F163"/>
      <c r="G163"/>
    </row>
    <row r="164" spans="1:7" s="63" customFormat="1">
      <c r="A164" s="288"/>
      <c r="B164" s="288"/>
      <c r="D164" s="64"/>
      <c r="E164"/>
      <c r="F164"/>
      <c r="G164"/>
    </row>
    <row r="165" spans="1:7" s="63" customFormat="1">
      <c r="A165" s="288"/>
      <c r="B165" s="288"/>
      <c r="D165" s="64"/>
      <c r="E165"/>
      <c r="F165"/>
      <c r="G165"/>
    </row>
    <row r="166" spans="1:7" s="63" customFormat="1">
      <c r="A166" s="288"/>
      <c r="B166" s="288"/>
      <c r="D166" s="64"/>
      <c r="E166"/>
      <c r="F166"/>
      <c r="G166"/>
    </row>
    <row r="167" spans="1:7" s="63" customFormat="1">
      <c r="A167" s="288"/>
      <c r="B167" s="288"/>
      <c r="D167" s="64"/>
      <c r="E167"/>
      <c r="F167"/>
      <c r="G167"/>
    </row>
    <row r="168" spans="1:7" s="63" customFormat="1">
      <c r="A168" s="288"/>
      <c r="B168" s="288"/>
      <c r="D168" s="64"/>
      <c r="E168"/>
      <c r="F168"/>
      <c r="G168"/>
    </row>
    <row r="169" spans="1:7" s="63" customFormat="1">
      <c r="A169" s="288"/>
      <c r="B169" s="288"/>
      <c r="D169" s="64"/>
      <c r="E169"/>
      <c r="F169"/>
      <c r="G169"/>
    </row>
    <row r="170" spans="1:7" s="63" customFormat="1">
      <c r="A170" s="288"/>
      <c r="B170" s="288"/>
      <c r="D170" s="64"/>
      <c r="E170"/>
      <c r="F170"/>
      <c r="G170"/>
    </row>
    <row r="171" spans="1:7" s="63" customFormat="1">
      <c r="A171" s="288"/>
      <c r="B171" s="288"/>
      <c r="D171" s="64"/>
      <c r="E171"/>
      <c r="F171"/>
      <c r="G171"/>
    </row>
    <row r="172" spans="1:7" s="63" customFormat="1">
      <c r="A172" s="288"/>
      <c r="B172" s="288"/>
      <c r="D172" s="64"/>
      <c r="E172"/>
      <c r="F172"/>
      <c r="G172"/>
    </row>
    <row r="173" spans="1:7" s="63" customFormat="1">
      <c r="A173" s="288"/>
      <c r="B173" s="288"/>
      <c r="D173" s="64"/>
      <c r="E173"/>
      <c r="F173"/>
      <c r="G173"/>
    </row>
    <row r="174" spans="1:7" s="63" customFormat="1">
      <c r="A174" s="288"/>
      <c r="B174" s="288"/>
      <c r="D174" s="64"/>
      <c r="E174"/>
      <c r="F174"/>
      <c r="G174"/>
    </row>
    <row r="175" spans="1:7" s="63" customFormat="1">
      <c r="A175" s="288"/>
      <c r="B175" s="288"/>
      <c r="D175" s="64"/>
      <c r="E175"/>
      <c r="F175"/>
      <c r="G175"/>
    </row>
    <row r="176" spans="1:7" s="63" customFormat="1">
      <c r="A176" s="288"/>
      <c r="B176" s="288"/>
      <c r="D176" s="64"/>
      <c r="E176"/>
      <c r="F176"/>
      <c r="G176"/>
    </row>
    <row r="177" spans="1:7" s="63" customFormat="1">
      <c r="A177" s="288"/>
      <c r="B177" s="288"/>
      <c r="D177" s="64"/>
      <c r="E177"/>
      <c r="F177"/>
      <c r="G177"/>
    </row>
    <row r="178" spans="1:7" s="63" customFormat="1">
      <c r="A178" s="288"/>
      <c r="B178" s="288"/>
      <c r="D178" s="64"/>
      <c r="E178"/>
      <c r="F178"/>
      <c r="G178"/>
    </row>
    <row r="179" spans="1:7" s="63" customFormat="1">
      <c r="A179" s="288"/>
      <c r="B179" s="288"/>
      <c r="D179" s="64"/>
      <c r="E179"/>
      <c r="F179"/>
      <c r="G179"/>
    </row>
    <row r="180" spans="1:7" s="63" customFormat="1">
      <c r="A180" s="288"/>
      <c r="B180" s="288"/>
      <c r="D180" s="64"/>
      <c r="E180"/>
      <c r="F180"/>
      <c r="G180"/>
    </row>
    <row r="181" spans="1:7" s="63" customFormat="1">
      <c r="A181" s="288"/>
      <c r="B181" s="288"/>
      <c r="D181" s="64"/>
      <c r="E181"/>
      <c r="F181"/>
      <c r="G181"/>
    </row>
    <row r="182" spans="1:7" s="63" customFormat="1">
      <c r="A182" s="288"/>
      <c r="B182" s="288"/>
      <c r="D182" s="64"/>
      <c r="E182"/>
      <c r="F182"/>
      <c r="G182"/>
    </row>
    <row r="183" spans="1:7" s="63" customFormat="1">
      <c r="A183" s="288"/>
      <c r="B183" s="288"/>
      <c r="D183" s="64"/>
      <c r="E183"/>
      <c r="F183"/>
      <c r="G183"/>
    </row>
    <row r="184" spans="1:7" s="63" customFormat="1">
      <c r="A184" s="288"/>
      <c r="B184" s="288"/>
      <c r="D184" s="64"/>
      <c r="E184"/>
      <c r="F184"/>
      <c r="G184"/>
    </row>
    <row r="185" spans="1:7" s="63" customFormat="1">
      <c r="A185" s="288"/>
      <c r="B185" s="288"/>
      <c r="D185" s="64"/>
      <c r="E185"/>
      <c r="F185"/>
      <c r="G185"/>
    </row>
    <row r="186" spans="1:7" s="63" customFormat="1">
      <c r="A186" s="288"/>
      <c r="B186" s="288"/>
      <c r="D186" s="64"/>
      <c r="E186"/>
      <c r="F186"/>
      <c r="G186"/>
    </row>
    <row r="187" spans="1:7" s="63" customFormat="1">
      <c r="A187" s="288"/>
      <c r="B187" s="288"/>
      <c r="D187" s="64"/>
      <c r="E187"/>
      <c r="F187"/>
      <c r="G187"/>
    </row>
    <row r="188" spans="1:7" s="63" customFormat="1">
      <c r="A188" s="288"/>
      <c r="B188" s="288"/>
      <c r="D188" s="64"/>
      <c r="E188"/>
      <c r="F188"/>
      <c r="G188"/>
    </row>
    <row r="189" spans="1:7" s="63" customFormat="1">
      <c r="A189" s="288"/>
      <c r="B189" s="288"/>
      <c r="D189" s="64"/>
      <c r="E189"/>
      <c r="F189"/>
      <c r="G189"/>
    </row>
    <row r="190" spans="1:7" s="63" customFormat="1">
      <c r="A190" s="288"/>
      <c r="B190" s="288"/>
      <c r="D190" s="64"/>
      <c r="E190"/>
      <c r="F190"/>
      <c r="G190"/>
    </row>
    <row r="191" spans="1:7" s="63" customFormat="1">
      <c r="A191" s="288"/>
      <c r="B191" s="288"/>
      <c r="D191" s="64"/>
      <c r="E191"/>
      <c r="F191"/>
      <c r="G191"/>
    </row>
    <row r="192" spans="1:7" s="63" customFormat="1">
      <c r="A192" s="288"/>
      <c r="B192" s="288"/>
      <c r="D192" s="64"/>
      <c r="E192"/>
      <c r="F192"/>
      <c r="G192"/>
    </row>
    <row r="193" spans="1:7" s="63" customFormat="1">
      <c r="A193" s="288"/>
      <c r="B193" s="288"/>
      <c r="D193" s="64"/>
      <c r="E193"/>
      <c r="F193"/>
      <c r="G193"/>
    </row>
    <row r="194" spans="1:7" s="63" customFormat="1">
      <c r="A194" s="288"/>
      <c r="B194" s="288"/>
      <c r="D194" s="64"/>
      <c r="E194"/>
      <c r="F194"/>
      <c r="G194"/>
    </row>
    <row r="195" spans="1:7" s="63" customFormat="1">
      <c r="A195" s="288"/>
      <c r="B195" s="288"/>
      <c r="D195" s="64"/>
      <c r="E195"/>
      <c r="F195"/>
      <c r="G195"/>
    </row>
    <row r="196" spans="1:7" s="63" customFormat="1">
      <c r="A196" s="288"/>
      <c r="B196" s="288"/>
      <c r="D196" s="64"/>
      <c r="E196"/>
      <c r="F196"/>
      <c r="G196"/>
    </row>
    <row r="197" spans="1:7" s="63" customFormat="1">
      <c r="A197" s="288"/>
      <c r="B197" s="288"/>
      <c r="D197" s="64"/>
      <c r="E197"/>
      <c r="F197"/>
      <c r="G197"/>
    </row>
    <row r="198" spans="1:7" s="63" customFormat="1">
      <c r="A198" s="288"/>
      <c r="B198" s="288"/>
      <c r="D198" s="64"/>
      <c r="E198"/>
      <c r="F198"/>
      <c r="G198"/>
    </row>
    <row r="199" spans="1:7" s="63" customFormat="1">
      <c r="A199" s="288"/>
      <c r="B199" s="288"/>
      <c r="D199" s="64"/>
      <c r="E199"/>
      <c r="F199"/>
      <c r="G199"/>
    </row>
    <row r="200" spans="1:7" s="63" customFormat="1">
      <c r="A200" s="288"/>
      <c r="B200" s="288"/>
      <c r="D200" s="64"/>
      <c r="E200"/>
      <c r="F200"/>
      <c r="G200"/>
    </row>
    <row r="201" spans="1:7" s="63" customFormat="1">
      <c r="A201" s="288"/>
      <c r="B201" s="288"/>
      <c r="D201" s="64"/>
      <c r="E201"/>
      <c r="F201"/>
      <c r="G201"/>
    </row>
    <row r="202" spans="1:7" s="63" customFormat="1">
      <c r="A202" s="288"/>
      <c r="B202" s="288"/>
      <c r="D202" s="64"/>
      <c r="E202"/>
      <c r="F202"/>
      <c r="G202"/>
    </row>
    <row r="203" spans="1:7" s="63" customFormat="1">
      <c r="A203" s="288"/>
      <c r="B203" s="288"/>
      <c r="D203" s="64"/>
      <c r="E203"/>
      <c r="F203"/>
      <c r="G203"/>
    </row>
    <row r="204" spans="1:7" s="63" customFormat="1">
      <c r="A204" s="288"/>
      <c r="B204" s="288"/>
      <c r="D204" s="64"/>
      <c r="E204"/>
      <c r="F204"/>
      <c r="G204"/>
    </row>
    <row r="205" spans="1:7" s="63" customFormat="1">
      <c r="A205" s="288"/>
      <c r="B205" s="288"/>
      <c r="D205" s="64"/>
      <c r="E205"/>
      <c r="F205"/>
      <c r="G205"/>
    </row>
    <row r="206" spans="1:7" s="63" customFormat="1">
      <c r="A206" s="288"/>
      <c r="B206" s="288"/>
      <c r="D206" s="64"/>
      <c r="E206"/>
      <c r="F206"/>
      <c r="G206"/>
    </row>
    <row r="207" spans="1:7" s="63" customFormat="1">
      <c r="A207" s="288"/>
      <c r="B207" s="288"/>
      <c r="D207" s="64"/>
      <c r="E207"/>
      <c r="F207"/>
      <c r="G207"/>
    </row>
    <row r="208" spans="1:7" s="63" customFormat="1">
      <c r="A208" s="288"/>
      <c r="B208" s="288"/>
      <c r="D208" s="64"/>
      <c r="E208"/>
      <c r="F208"/>
      <c r="G208"/>
    </row>
    <row r="209" spans="1:7" s="63" customFormat="1">
      <c r="A209" s="288"/>
      <c r="B209" s="288"/>
      <c r="D209" s="64"/>
      <c r="E209"/>
      <c r="F209"/>
      <c r="G209"/>
    </row>
    <row r="210" spans="1:7" s="63" customFormat="1">
      <c r="A210" s="288"/>
      <c r="B210" s="288"/>
      <c r="D210" s="64"/>
      <c r="E210"/>
      <c r="F210"/>
      <c r="G210"/>
    </row>
    <row r="211" spans="1:7" s="63" customFormat="1">
      <c r="A211" s="288"/>
      <c r="B211" s="288"/>
      <c r="D211" s="64"/>
      <c r="E211"/>
      <c r="F211"/>
      <c r="G211"/>
    </row>
    <row r="212" spans="1:7" s="63" customFormat="1">
      <c r="A212" s="288"/>
      <c r="B212" s="288"/>
      <c r="D212" s="64"/>
      <c r="E212"/>
      <c r="F212"/>
      <c r="G212"/>
    </row>
    <row r="213" spans="1:7" s="63" customFormat="1">
      <c r="A213" s="288"/>
      <c r="B213" s="288"/>
      <c r="D213" s="64"/>
      <c r="E213"/>
      <c r="F213"/>
      <c r="G213"/>
    </row>
    <row r="214" spans="1:7" s="63" customFormat="1">
      <c r="A214" s="288"/>
      <c r="B214" s="288"/>
      <c r="D214" s="64"/>
      <c r="E214"/>
      <c r="F214"/>
      <c r="G214"/>
    </row>
    <row r="215" spans="1:7" s="63" customFormat="1">
      <c r="A215" s="288"/>
      <c r="B215" s="288"/>
      <c r="D215" s="64"/>
      <c r="E215"/>
      <c r="F215"/>
      <c r="G215"/>
    </row>
    <row r="216" spans="1:7" s="63" customFormat="1">
      <c r="A216" s="288"/>
      <c r="B216" s="288"/>
      <c r="D216" s="64"/>
      <c r="E216"/>
      <c r="F216"/>
      <c r="G216"/>
    </row>
    <row r="217" spans="1:7" s="63" customFormat="1">
      <c r="A217" s="288"/>
      <c r="B217" s="288"/>
      <c r="D217" s="64"/>
      <c r="E217"/>
      <c r="F217"/>
      <c r="G217"/>
    </row>
    <row r="218" spans="1:7" s="63" customFormat="1">
      <c r="A218" s="288"/>
      <c r="B218" s="288"/>
      <c r="D218" s="64"/>
      <c r="E218"/>
      <c r="F218"/>
      <c r="G218"/>
    </row>
    <row r="219" spans="1:7" s="63" customFormat="1">
      <c r="A219" s="288"/>
      <c r="B219" s="288"/>
      <c r="D219" s="64"/>
      <c r="E219"/>
      <c r="F219"/>
      <c r="G219"/>
    </row>
    <row r="220" spans="1:7" s="63" customFormat="1">
      <c r="A220" s="288"/>
      <c r="B220" s="288"/>
      <c r="D220" s="64"/>
      <c r="E220"/>
      <c r="F220"/>
      <c r="G220"/>
    </row>
    <row r="221" spans="1:7" s="63" customFormat="1">
      <c r="A221" s="288"/>
      <c r="B221" s="288"/>
      <c r="D221" s="64"/>
      <c r="E221"/>
      <c r="F221"/>
      <c r="G221"/>
    </row>
    <row r="222" spans="1:7" s="63" customFormat="1">
      <c r="A222" s="288"/>
      <c r="B222" s="288"/>
      <c r="D222" s="64"/>
      <c r="E222"/>
      <c r="F222"/>
      <c r="G222"/>
    </row>
    <row r="223" spans="1:7" s="63" customFormat="1">
      <c r="A223" s="288"/>
      <c r="B223" s="288"/>
      <c r="D223" s="64"/>
      <c r="E223"/>
      <c r="F223"/>
      <c r="G223"/>
    </row>
    <row r="224" spans="1:7" s="63" customFormat="1">
      <c r="A224" s="288"/>
      <c r="B224" s="288"/>
      <c r="D224" s="64"/>
      <c r="E224"/>
      <c r="F224"/>
      <c r="G224"/>
    </row>
    <row r="225" spans="1:7" s="63" customFormat="1">
      <c r="A225" s="288"/>
      <c r="B225" s="288"/>
      <c r="D225" s="64"/>
      <c r="E225"/>
      <c r="F225"/>
      <c r="G225"/>
    </row>
    <row r="226" spans="1:7" s="63" customFormat="1">
      <c r="A226" s="288"/>
      <c r="B226" s="288"/>
      <c r="D226" s="64"/>
      <c r="E226"/>
      <c r="F226"/>
      <c r="G226"/>
    </row>
    <row r="227" spans="1:7" s="63" customFormat="1">
      <c r="A227" s="288"/>
      <c r="B227" s="288"/>
      <c r="D227" s="64"/>
      <c r="E227"/>
      <c r="F227"/>
      <c r="G227"/>
    </row>
    <row r="228" spans="1:7" s="63" customFormat="1">
      <c r="A228" s="288"/>
      <c r="B228" s="288"/>
      <c r="D228" s="64"/>
      <c r="E228"/>
      <c r="F228"/>
      <c r="G228"/>
    </row>
    <row r="229" spans="1:7" s="63" customFormat="1">
      <c r="A229" s="288"/>
      <c r="B229" s="288"/>
      <c r="D229" s="64"/>
      <c r="E229"/>
      <c r="F229"/>
      <c r="G229"/>
    </row>
    <row r="230" spans="1:7" s="63" customFormat="1">
      <c r="A230" s="288"/>
      <c r="B230" s="288"/>
      <c r="D230" s="64"/>
      <c r="E230"/>
      <c r="F230"/>
      <c r="G230"/>
    </row>
    <row r="231" spans="1:7" s="63" customFormat="1">
      <c r="A231" s="288"/>
      <c r="B231" s="288"/>
      <c r="D231" s="64"/>
      <c r="E231"/>
      <c r="F231"/>
      <c r="G231"/>
    </row>
    <row r="232" spans="1:7" s="63" customFormat="1">
      <c r="A232" s="288"/>
      <c r="B232"/>
      <c r="D232" s="64"/>
      <c r="E232"/>
      <c r="F232"/>
      <c r="G232"/>
    </row>
    <row r="233" spans="1:7" s="63" customFormat="1">
      <c r="A233" s="288"/>
      <c r="B233"/>
      <c r="D233" s="64"/>
      <c r="E233"/>
      <c r="F233"/>
      <c r="G233"/>
    </row>
    <row r="234" spans="1:7" s="63" customFormat="1">
      <c r="A234" s="288"/>
      <c r="B234"/>
      <c r="D234" s="64"/>
      <c r="E234"/>
      <c r="F234"/>
      <c r="G234"/>
    </row>
    <row r="235" spans="1:7" s="63" customFormat="1">
      <c r="A235" s="288"/>
      <c r="B235"/>
      <c r="D235" s="64"/>
      <c r="E235"/>
      <c r="F235"/>
      <c r="G235"/>
    </row>
    <row r="236" spans="1:7" s="63" customFormat="1">
      <c r="A236" s="288"/>
      <c r="B236"/>
      <c r="D236" s="64"/>
      <c r="E236"/>
      <c r="F236"/>
      <c r="G236"/>
    </row>
  </sheetData>
  <autoFilter ref="A1:F80" xr:uid="{5ECEFF69-8A3A-4343-8987-40906D782014}"/>
  <phoneticPr fontId="24" type="noConversion"/>
  <pageMargins left="0.7" right="0.7" top="0.78740157499999996" bottom="0.78740157499999996" header="0.3" footer="0.3"/>
  <pageSetup paperSize="9" scale="53" fitToHeight="0" orientation="landscape" r:id="rId1"/>
  <headerFooter>
    <oddFooter>&amp;C&amp;1#&amp;"Arial"&amp;8&amp;KA6A6A6restricted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18</vt:i4>
      </vt:variant>
    </vt:vector>
  </HeadingPairs>
  <TitlesOfParts>
    <vt:vector size="22" baseType="lpstr">
      <vt:lpstr>Explanation</vt:lpstr>
      <vt:lpstr>Supplier Approval VCL-VCR</vt:lpstr>
      <vt:lpstr>Language table</vt:lpstr>
      <vt:lpstr>Revison list</vt:lpstr>
      <vt:lpstr>Approval</vt:lpstr>
      <vt:lpstr>Currency</vt:lpstr>
      <vt:lpstr>'Supplier Approval VCL-VCR'!Druckbereich</vt:lpstr>
      <vt:lpstr>'Supplier Approval VCL-VCR'!Drucktitel</vt:lpstr>
      <vt:lpstr>Incoterms</vt:lpstr>
      <vt:lpstr>ITsecurity</vt:lpstr>
      <vt:lpstr>Language</vt:lpstr>
      <vt:lpstr>Payment</vt:lpstr>
      <vt:lpstr>Rating</vt:lpstr>
      <vt:lpstr>Requirements</vt:lpstr>
      <vt:lpstr>Selection</vt:lpstr>
      <vt:lpstr>Selection2</vt:lpstr>
      <vt:lpstr>TC</vt:lpstr>
      <vt:lpstr>TCname</vt:lpstr>
      <vt:lpstr>Translation</vt:lpstr>
      <vt:lpstr>Usage</vt:lpstr>
      <vt:lpstr>VC</vt:lpstr>
      <vt:lpstr>VendorClass</vt:lpstr>
    </vt:vector>
  </TitlesOfParts>
  <Company>Benteler Automotive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Timreck</dc:creator>
  <cp:lastModifiedBy>Thorsten Schneider</cp:lastModifiedBy>
  <cp:lastPrinted>2023-02-06T08:39:14Z</cp:lastPrinted>
  <dcterms:created xsi:type="dcterms:W3CDTF">2009-07-28T20:15:29Z</dcterms:created>
  <dcterms:modified xsi:type="dcterms:W3CDTF">2023-02-06T08:41:53Z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d034ca-24b7-43db-aeb7-3325b59f2302_Enabled">
    <vt:lpwstr>true</vt:lpwstr>
  </property>
  <property fmtid="{D5CDD505-2E9C-101B-9397-08002B2CF9AE}" pid="3" name="MSIP_Label_ded034ca-24b7-43db-aeb7-3325b59f2302_SetDate">
    <vt:lpwstr>2023-02-06T08:41:53Z</vt:lpwstr>
  </property>
  <property fmtid="{D5CDD505-2E9C-101B-9397-08002B2CF9AE}" pid="4" name="MSIP_Label_ded034ca-24b7-43db-aeb7-3325b59f2302_Method">
    <vt:lpwstr>Standard</vt:lpwstr>
  </property>
  <property fmtid="{D5CDD505-2E9C-101B-9397-08002B2CF9AE}" pid="5" name="MSIP_Label_ded034ca-24b7-43db-aeb7-3325b59f2302_Name">
    <vt:lpwstr>Restricted</vt:lpwstr>
  </property>
  <property fmtid="{D5CDD505-2E9C-101B-9397-08002B2CF9AE}" pid="6" name="MSIP_Label_ded034ca-24b7-43db-aeb7-3325b59f2302_SiteId">
    <vt:lpwstr>bb2da9be-ab20-443b-a93e-baf7506f7433</vt:lpwstr>
  </property>
  <property fmtid="{D5CDD505-2E9C-101B-9397-08002B2CF9AE}" pid="7" name="MSIP_Label_ded034ca-24b7-43db-aeb7-3325b59f2302_ActionId">
    <vt:lpwstr>5e9ab4cd-8bf4-40a8-8b42-c7f4401db9e0</vt:lpwstr>
  </property>
  <property fmtid="{D5CDD505-2E9C-101B-9397-08002B2CF9AE}" pid="8" name="MSIP_Label_ded034ca-24b7-43db-aeb7-3325b59f2302_ContentBits">
    <vt:lpwstr>2</vt:lpwstr>
  </property>
</Properties>
</file>